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5"/>
  <workbookPr/>
  <mc:AlternateContent xmlns:mc="http://schemas.openxmlformats.org/markup-compatibility/2006">
    <mc:Choice Requires="x15">
      <x15ac:absPath xmlns:x15ac="http://schemas.microsoft.com/office/spreadsheetml/2010/11/ac" url="C:\Users\Hp\Desktop\PROYECTOS OXI\MIRANDA\"/>
    </mc:Choice>
  </mc:AlternateContent>
  <xr:revisionPtr revIDLastSave="1" documentId="11_E0ACE79FBDAE594AA2B4A384D9E3B006B0AC946B" xr6:coauthVersionLast="47" xr6:coauthVersionMax="47" xr10:uidLastSave="{25A51937-6793-4664-9A95-9B499F93B4D3}"/>
  <bookViews>
    <workbookView xWindow="0" yWindow="0" windowWidth="20490" windowHeight="8940" activeTab="1" xr2:uid="{00000000-000D-0000-FFFF-FFFF00000000}"/>
  </bookViews>
  <sheets>
    <sheet name="PRESUPUESTO" sheetId="3" r:id="rId1"/>
    <sheet name="GERENCIA" sheetId="5" r:id="rId2"/>
    <sheet name="INTERVENTORIA" sheetId="6" r:id="rId3"/>
    <sheet name="FACTOR MULTIPLICADOR" sheetId="7" r:id="rId4"/>
    <sheet name="FIDUCIA" sheetId="8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_123Graph_A" hidden="1">'[1]hoyo intermedio'!#REF!</definedName>
    <definedName name="__123Graph_B" hidden="1">'[1]hoyo intermedio'!#REF!</definedName>
    <definedName name="_1">#REF!</definedName>
    <definedName name="_2">#REF!</definedName>
    <definedName name="_QTY1">#REF!</definedName>
    <definedName name="_R">#REF!</definedName>
    <definedName name="A_impresión_IM">#REF!</definedName>
    <definedName name="AC">#REF!</definedName>
    <definedName name="ADMIN">#REF!</definedName>
    <definedName name="AGREGADOS_PÉTREOS">#REF!</definedName>
    <definedName name="anscount" hidden="1">4</definedName>
    <definedName name="APIQUES">#REF!</definedName>
    <definedName name="APIQUES.">#REF!</definedName>
    <definedName name="arauca">#REF!</definedName>
    <definedName name="_xlnm.Print_Area" localSheetId="3">'FACTOR MULTIPLICADOR'!$B$1:$D$51</definedName>
    <definedName name="_xlnm.Print_Area" localSheetId="4">FIDUCIA!$B$1:$O$17</definedName>
    <definedName name="_xlnm.Print_Area" localSheetId="1">GERENCIA!$C$1:$J$26</definedName>
    <definedName name="_xlnm.Print_Area" localSheetId="2">INTERVENTORIA!$B$1:$J$33</definedName>
    <definedName name="_xlnm.Print_Area" localSheetId="0">PRESUPUESTO!$C$1:$H$27</definedName>
    <definedName name="AT">#REF!</definedName>
    <definedName name="ATenerEnCuenta">'[2]IMPUESTOS Y VR TOTAL'!$B$66:$E$88</definedName>
    <definedName name="AYU">#REF!</definedName>
    <definedName name="AYU_FBC">#REF!</definedName>
    <definedName name="B4450.">#REF!</definedName>
    <definedName name="BARCAZA">#REF!</definedName>
    <definedName name="BARGE">#REF!</definedName>
    <definedName name="_xlnm.Database">#REF!</definedName>
    <definedName name="BOTA">#REF!</definedName>
    <definedName name="BOTA_DEP">#REF!</definedName>
    <definedName name="BRAGA">#REF!</definedName>
    <definedName name="BRAGA_DEP">#REF!</definedName>
    <definedName name="BUZOS">#REF!</definedName>
    <definedName name="Calidad">'[2]PERSONAL Y OTROS'!$P$53</definedName>
    <definedName name="Campamento">'[2]PERSONAL Y OTROS'!$P$128</definedName>
    <definedName name="CASCO">#REF!</definedName>
    <definedName name="CASCO_DEP">#REF!</definedName>
    <definedName name="CAT_A">#REF!</definedName>
    <definedName name="CAT_B">#REF!</definedName>
    <definedName name="cc">[3]PERSONAL!$D$8</definedName>
    <definedName name="CdadCalidad">'[2]PERSONAL Y OTROS'!$B$54:$B$62</definedName>
    <definedName name="CdadCalidades">'[2]PERSONAL Y OTROS'!$C$53</definedName>
    <definedName name="CdadNoFactura">'[2]PERSONAL Y OTROS'!$B$47:$B$51</definedName>
    <definedName name="CdadNoFacturables">'[2]PERSONAL Y OTROS'!$C$46</definedName>
    <definedName name="CdadProfesional">'[2]PERSONAL Y OTROS'!$B$14:$B$32</definedName>
    <definedName name="CdadProfesionales">'[2]PERSONAL Y OTROS'!$C$13</definedName>
    <definedName name="CdadTecnico">'[2]PERSONAL Y OTROS'!$B$35:$B$44</definedName>
    <definedName name="CdadTecnicos">'[2]PERSONAL Y OTROS'!$C$34</definedName>
    <definedName name="CENT_MOV">#REF!</definedName>
    <definedName name="CENTRIF">#REF!</definedName>
    <definedName name="CHAL">#REF!</definedName>
    <definedName name="CHAL_DEP">#REF!</definedName>
    <definedName name="CN">#REF!</definedName>
    <definedName name="CONTROL_LAKE">#REF!</definedName>
    <definedName name="CONV">#REF!</definedName>
    <definedName name="CostoDirecto">'[2]PERSONAL Y OTROS'!$O$9</definedName>
    <definedName name="CostoDirectoObra">'[2]COSTEO TOTAL OBRA'!$D$7</definedName>
    <definedName name="CotizacionARP">'[2]INFORMACION DEL FP'!$G$32:$J$36</definedName>
    <definedName name="CPT">#REF!</definedName>
    <definedName name="CPT_MOV">#REF!</definedName>
    <definedName name="CxC">#REF!</definedName>
    <definedName name="DESECHO">#REF!</definedName>
    <definedName name="DestinoConsultoria">'[2]IMPUESTOS Y VR TOTAL'!$F$52</definedName>
    <definedName name="DestinoObra">'[2]IMPUESTOS Y VR TOTAL'!$D$10</definedName>
    <definedName name="DISEÑO_MEZCLA_DE_MATERIALES">#REF!</definedName>
    <definedName name="DISEÑOS">#REF!</definedName>
    <definedName name="DOLAR">#REF!</definedName>
    <definedName name="dollar">#REF!</definedName>
    <definedName name="DRYDOCK_D1015">#REF!</definedName>
    <definedName name="DuracionMeses">'[2]PERSONAL Y OTROS'!$D$10</definedName>
    <definedName name="DuracionSemanas">'[2]PERSONAL Y OTROS'!$B$10</definedName>
    <definedName name="E">#REF!</definedName>
    <definedName name="E_d">#REF!</definedName>
    <definedName name="ELEC">#REF!</definedName>
    <definedName name="ELEC_FBC">#REF!</definedName>
    <definedName name="Ensayos">'[2]PERSONAL Y OTROS'!$P$100</definedName>
    <definedName name="ENSAYOS_DE_CAMPO">#REF!</definedName>
    <definedName name="Ensayos_de_deformabilidad">#REF!</definedName>
    <definedName name="ENSAYOS_DE_PÉRDIDAS_DE_CEMENTO_CAMBIO_VOLUMÉTRICO">#REF!</definedName>
    <definedName name="Ensayos_de_permeabilidad">#REF!</definedName>
    <definedName name="ENSAYOS_DE_RESISTENCIA">#REF!</definedName>
    <definedName name="Ensayos_de_resistencia_esfuerzo_deformación">#REF!</definedName>
    <definedName name="Ensayos_índice_y_de_clasificación">#REF!</definedName>
    <definedName name="Ensayosindiceydeclasificacion">#REF!</definedName>
    <definedName name="Equipo">'[2]PERSONAL Y OTROS'!$P$76</definedName>
    <definedName name="Equipos">'[2]PERSONAL Y OTROS'!$P$76</definedName>
    <definedName name="FactorMultFinal">[4]FM!$E$57</definedName>
    <definedName name="FactorMultiplicaCalculado">[2]FM!$D$45</definedName>
    <definedName name="FCAT_MOV">#REF!</definedName>
    <definedName name="FLANGE">#REF!</definedName>
    <definedName name="FR">#REF!</definedName>
    <definedName name="FRACCAT">#REF!</definedName>
    <definedName name="FRACTANK">#REF!</definedName>
    <definedName name="FRACTANK_MOV">#REF!</definedName>
    <definedName name="GAB_TAN">#REF!</definedName>
    <definedName name="GAS">#REF!</definedName>
    <definedName name="GAS_UNT">#REF!</definedName>
    <definedName name="GASTO_ADM">#REF!</definedName>
    <definedName name="GastosViajes">'[2]PERSONAL Y OTROS'!$A$274:$A$278</definedName>
    <definedName name="GRUA_30">#REF!</definedName>
    <definedName name="GRUA_75">#REF!</definedName>
    <definedName name="GUANTE">#REF!</definedName>
    <definedName name="GUANTE_DEP">#REF!</definedName>
    <definedName name="H2S">#REF!</definedName>
    <definedName name="HonoraProfesionales">'[2]INFORMACION DEL FP'!$D$25</definedName>
    <definedName name="HonoraTecnicos">'[2]INFORMACION DEL FP'!$D$27</definedName>
    <definedName name="ImpPolizasConsultoria">'[2]IMPUESTOS Y VR TOTAL'!$E$39:$E$49</definedName>
    <definedName name="ImpPolizasObra">'[2]IMPUESTOS Y VR TOTAL'!$E$11:$E$24</definedName>
    <definedName name="IMPUESTO">#REF!</definedName>
    <definedName name="ING">#REF!</definedName>
    <definedName name="ING_FBC">#REF!</definedName>
    <definedName name="IT">#REF!</definedName>
    <definedName name="IVAConsultoria">'[2]IMPUESTOS Y VR TOTAL'!$E$41</definedName>
    <definedName name="IVASobreUtilidad">'[2]IMPUESTOS Y VR TOTAL'!$E$15</definedName>
    <definedName name="LAB">#REF!</definedName>
    <definedName name="LAN_AL">#REF!</definedName>
    <definedName name="LAN_H">#REF!</definedName>
    <definedName name="LAVAOJO">#REF!</definedName>
    <definedName name="LAVAOJO_DEP">#REF!</definedName>
    <definedName name="LENTE">#REF!</definedName>
    <definedName name="LENTE_DEP">#REF!</definedName>
    <definedName name="Lista_depar">#REF!</definedName>
    <definedName name="Lista_Departamentos">#REF!</definedName>
    <definedName name="lll">#REF!</definedName>
    <definedName name="LOWBOY">#REF!</definedName>
    <definedName name="LUB">#REF!</definedName>
    <definedName name="LUB_UNT">#REF!</definedName>
    <definedName name="MANIF_MOV">#REF!</definedName>
    <definedName name="MANIFOLD">#REF!</definedName>
    <definedName name="MANT">#REF!</definedName>
    <definedName name="MEC">#REF!</definedName>
    <definedName name="MEC_FBC">#REF!</definedName>
    <definedName name="MED">#REF!</definedName>
    <definedName name="MOV_AD">#REF!</definedName>
    <definedName name="MOVILIZACIONES_EXPLORACIÓN">#REF!</definedName>
    <definedName name="MULT_N2">#REF!</definedName>
    <definedName name="NoFacturable">'[2]PERSONAL Y OTROS'!$P$46</definedName>
    <definedName name="Oficina">'[2]PERSONAL Y OTROS'!$P$64</definedName>
    <definedName name="OIDO">#REF!</definedName>
    <definedName name="OIDO_DEP">#REF!</definedName>
    <definedName name="OPER">#REF!</definedName>
    <definedName name="OPER_FBC">#REF!</definedName>
    <definedName name="OrigenConsultoria">'[2]IMPUESTOS Y VR TOTAL'!$F$51</definedName>
    <definedName name="OrigenObra">'[2]IMPUESTOS Y VR TOTAL'!$F$27</definedName>
    <definedName name="PC">#REF!</definedName>
    <definedName name="PERFORACIONES">#REF!</definedName>
    <definedName name="Petróleo_y_Gas_Occidente">#REF!</definedName>
    <definedName name="PICKUP">#REF!</definedName>
    <definedName name="PlazoEnMeses">'[2]PERSONAL Y OTROS'!$D$10</definedName>
    <definedName name="POD_LAKE">#REF!</definedName>
    <definedName name="POD_LAND">#REF!</definedName>
    <definedName name="POD_MOV">#REF!</definedName>
    <definedName name="PorcentajeUtilidad">'[2]COSTEO TOTAL OBRA'!$B$29</definedName>
    <definedName name="POWER">#REF!</definedName>
    <definedName name="PrestacionesSeguridadOtros">[2]FM!$E$8:$E$22</definedName>
    <definedName name="Profesional">'[2]PERSONAL Y OTROS'!$P$12</definedName>
    <definedName name="PT">#REF!</definedName>
    <definedName name="PUMP_N2">#REF!</definedName>
    <definedName name="PUMP10K_LAKE">#REF!</definedName>
    <definedName name="PUMP2000_MOV">#REF!</definedName>
    <definedName name="PUMP2K_LAND">#REF!</definedName>
    <definedName name="PUMP2K_MOV">#REF!</definedName>
    <definedName name="PUMP4K_LAKE">#REF!</definedName>
    <definedName name="PUMP5K_LAKE">#REF!</definedName>
    <definedName name="PUMP6K_LAKE">#REF!</definedName>
    <definedName name="PUMP8K_LAKE">#REF!</definedName>
    <definedName name="QUIM">#REF!</definedName>
    <definedName name="QUIM_FBC">#REF!</definedName>
    <definedName name="R_d">#REF!</definedName>
    <definedName name="RANGOIMPRESION">#REF!</definedName>
    <definedName name="RATIO">#REF!</definedName>
    <definedName name="REM_A">#REF!</definedName>
    <definedName name="REM_B">#REF!</definedName>
    <definedName name="REMOL">#REF!</definedName>
    <definedName name="REMOL_A">#REF!</definedName>
    <definedName name="RESP">#REF!</definedName>
    <definedName name="ROA">#REF!</definedName>
    <definedName name="ROA_d">#REF!</definedName>
    <definedName name="ROT_CxC">#REF!</definedName>
    <definedName name="ROT_CxC_d">#REF!</definedName>
    <definedName name="s">#REF!</definedName>
    <definedName name="S_d">#REF!</definedName>
    <definedName name="saco">#REF!</definedName>
    <definedName name="SALV">#REF!</definedName>
    <definedName name="SALV_DEP">#REF!</definedName>
    <definedName name="SANDCH">#REF!</definedName>
    <definedName name="SANDCH_MOV">#REF!</definedName>
    <definedName name="Sd">#REF!</definedName>
    <definedName name="SEGURO_D1015">#REF!</definedName>
    <definedName name="SUP">#REF!</definedName>
    <definedName name="SUP_FBC">#REF!</definedName>
    <definedName name="TarifaMT">[2]TarifaMT!$A$5:$U$36</definedName>
    <definedName name="Tecnico">'[2]PERSONAL Y OTROS'!$P$34</definedName>
    <definedName name="TipoCosteo">'[2]PERSONAL Y OTROS'!$D$8</definedName>
    <definedName name="TipoCosteoNivelRiesgo">'[2]INFORMACION DEL FP'!$L$32:$M$36</definedName>
    <definedName name="TiposCampamentos">'[2]PERSONAL Y OTROS'!$A$281:$A$294</definedName>
    <definedName name="TiposEnsayos">'[2]PERSONAL Y OTROS'!$A$235:$A$259</definedName>
    <definedName name="TiposEquipos">'[2]PERSONAL Y OTROS'!$A$222:$A$232</definedName>
    <definedName name="TiposPersonalProfesional">'[2]PERSONAL Y OTROS'!$A$158:$A$187</definedName>
    <definedName name="TiposPersonalTecnico">'[2]PERSONAL Y OTROS'!$A$190:$A$202</definedName>
    <definedName name="Títulos_a_imprimir_IM">#REF!</definedName>
    <definedName name="TotalCalidad">'[2]PERSONAL Y OTROS'!$O$54:$O$62</definedName>
    <definedName name="TotalCam">'[2]PERSONAL Y OTROS'!$O$129:$O$139</definedName>
    <definedName name="TotalContratoConIva">'[2]COSTEO TOTAL OBRA'!$D$37</definedName>
    <definedName name="TotalContratoSinIVA">'[2]COSTEO TOTAL OBRA'!$D$33</definedName>
    <definedName name="TotalEns">'[2]PERSONAL Y OTROS'!$O$101:$O$125</definedName>
    <definedName name="TotalEqu">'[2]PERSONAL Y OTROS'!$O$77:$O$83</definedName>
    <definedName name="TotalImpuestosObra">'[2]IMPUESTOS Y VR TOTAL'!$F$10</definedName>
    <definedName name="TotalNoFacturable">'[2]PERSONAL Y OTROS'!$O$47:$O$51</definedName>
    <definedName name="TotalOfi">'[2]PERSONAL Y OTROS'!$O$65:$O$74</definedName>
    <definedName name="TotalPaginaPersonal">'[2]PERSONAL Y OTROS'!$O$10</definedName>
    <definedName name="TotalPro">'[2]PERSONAL Y OTROS'!$O$14:$O$32</definedName>
    <definedName name="TotalTec">'[2]PERSONAL Y OTROS'!$O$35:$O$44</definedName>
    <definedName name="TotalTram">'[2]PERSONAL Y OTROS'!$O$87:$O$89</definedName>
    <definedName name="TotalVia">'[2]PERSONAL Y OTROS'!$O$93:$O$97</definedName>
    <definedName name="TRAILER">#REF!</definedName>
    <definedName name="TRAILER_MOV">#REF!</definedName>
    <definedName name="Tramite">'[2]PERSONAL Y OTROS'!$P$86</definedName>
    <definedName name="TREESAVER">#REF!</definedName>
    <definedName name="UN">#REF!</definedName>
    <definedName name="UNITARIO_BS">#REF!</definedName>
    <definedName name="UNITARIO_US">#REF!</definedName>
    <definedName name="UTILIDAD">#REF!</definedName>
    <definedName name="UtilidadObra">'[2]IMPUESTOS Y VR TOTAL'!$F$7</definedName>
    <definedName name="VACUUM">#REF!</definedName>
    <definedName name="ValorTotConsultoria">[2]FM!$E$62</definedName>
    <definedName name="Viajes">'[2]PERSONAL Y OTROS'!$P$92</definedName>
    <definedName name="XMesPersonalPromedio">[2]FM!$E$8</definedName>
    <definedName name="XMesProfesionales">'[2]PERSONAL Y OTROS'!$I$33</definedName>
    <definedName name="XMesTecnicos">'[2]PERSONAL Y OTROS'!$I$45</definedName>
    <definedName name="xx" hidden="1">'[1]hoyo intermedio'!#REF!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3" l="1"/>
  <c r="H24" i="3"/>
  <c r="H23" i="3"/>
  <c r="J13" i="5" l="1"/>
  <c r="G17" i="3" l="1"/>
  <c r="H6" i="3"/>
  <c r="J15" i="6" l="1"/>
  <c r="J7" i="5"/>
  <c r="O11" i="8" l="1"/>
  <c r="M11" i="8"/>
  <c r="N10" i="8"/>
  <c r="L11" i="8"/>
  <c r="L10" i="8"/>
  <c r="H7" i="3"/>
  <c r="H8" i="3"/>
  <c r="H9" i="3"/>
  <c r="H10" i="3"/>
  <c r="H11" i="3"/>
  <c r="H12" i="3"/>
  <c r="H13" i="3"/>
  <c r="H14" i="3"/>
  <c r="I10" i="6"/>
  <c r="J10" i="6" s="1"/>
  <c r="J6" i="5"/>
  <c r="I11" i="8"/>
  <c r="I10" i="8"/>
  <c r="F11" i="8"/>
  <c r="F10" i="8"/>
  <c r="O10" i="8" l="1"/>
  <c r="O12" i="8" s="1"/>
  <c r="O13" i="8" s="1"/>
  <c r="O14" i="8" s="1"/>
  <c r="H22" i="3" s="1"/>
  <c r="I12" i="8"/>
  <c r="I13" i="8" s="1"/>
  <c r="I14" i="8" s="1"/>
  <c r="L12" i="8"/>
  <c r="L13" i="8" s="1"/>
  <c r="L14" i="8" s="1"/>
  <c r="F12" i="8"/>
  <c r="F13" i="8" l="1"/>
  <c r="F14" i="8" s="1"/>
  <c r="J18" i="6" l="1"/>
  <c r="J12" i="5"/>
  <c r="J14" i="5" l="1"/>
  <c r="D10" i="7" l="1"/>
  <c r="D19" i="7"/>
  <c r="D25" i="7"/>
  <c r="D38" i="7"/>
  <c r="D43" i="7"/>
  <c r="H5" i="6"/>
  <c r="I5" i="6"/>
  <c r="I9" i="6"/>
  <c r="I16" i="6"/>
  <c r="J16" i="6" s="1"/>
  <c r="I17" i="6"/>
  <c r="J17" i="6" s="1"/>
  <c r="H5" i="5"/>
  <c r="J5" i="5" s="1"/>
  <c r="J8" i="5" s="1"/>
  <c r="J22" i="5" s="1"/>
  <c r="H6" i="6" l="1"/>
  <c r="J6" i="6" s="1"/>
  <c r="J5" i="6"/>
  <c r="D24" i="7"/>
  <c r="D5" i="7"/>
  <c r="D51" i="7" s="1"/>
  <c r="H9" i="6"/>
  <c r="J9" i="6" s="1"/>
  <c r="H7" i="6"/>
  <c r="J7" i="6" s="1"/>
  <c r="H8" i="6"/>
  <c r="J8" i="6" s="1"/>
  <c r="J19" i="6"/>
  <c r="J11" i="6" l="1"/>
  <c r="H16" i="3"/>
  <c r="J26" i="6"/>
  <c r="J20" i="5"/>
  <c r="J28" i="6" l="1"/>
  <c r="J30" i="6" s="1"/>
  <c r="J23" i="5"/>
  <c r="J24" i="5"/>
  <c r="I26" i="5" l="1"/>
  <c r="J29" i="6"/>
  <c r="I32" i="6" s="1"/>
  <c r="H21" i="3" s="1"/>
  <c r="G25" i="3" l="1"/>
  <c r="G27" i="3" l="1"/>
</calcChain>
</file>

<file path=xl/sharedStrings.xml><?xml version="1.0" encoding="utf-8"?>
<sst xmlns="http://schemas.openxmlformats.org/spreadsheetml/2006/main" count="308" uniqueCount="221">
  <si>
    <t xml:space="preserve">PRESUPUESTO GENERAL AJUSTADO DEL PROYECTO </t>
  </si>
  <si>
    <t>DOTACIÓN DE MOBILIARIO ESCOLAR A LAS INSTITUCIONES EDUCATIVAS DEL MUNICIPIO DE MIRANDA, CAUCA
BPIN 2021021400060</t>
  </si>
  <si>
    <t>ITEM</t>
  </si>
  <si>
    <t>DESCRIPCION</t>
  </si>
  <si>
    <t>UND</t>
  </si>
  <si>
    <t>CANT</t>
  </si>
  <si>
    <t>PRESUPUESTO 2023</t>
  </si>
  <si>
    <t>VR/UNT</t>
  </si>
  <si>
    <t xml:space="preserve">VALOR TOTAL </t>
  </si>
  <si>
    <t xml:space="preserve">1. COSTO MOBILIARIO ESCOLAR </t>
  </si>
  <si>
    <t>1.1</t>
  </si>
  <si>
    <t>PUESTO DE TRABAJO PREESCOLAR 
COMPUESTO POR UNA (1) MESA Y TRES (3) SILLAS</t>
  </si>
  <si>
    <t>1.2</t>
  </si>
  <si>
    <t>MESA AUXILIAR PREESCOLAR</t>
  </si>
  <si>
    <t>1.3</t>
  </si>
  <si>
    <t>PUESTO DE TRABAJO PRIMARIA
COMPUESTO POR UNA (1) SILLA Y UNA (1) MESA</t>
  </si>
  <si>
    <t>1.4</t>
  </si>
  <si>
    <t>PUESTO DE TRABAJO SECUNDARIA
COMPUESTO POR UNA (1) SILLA Y UNA (1) MESA</t>
  </si>
  <si>
    <t>1.5</t>
  </si>
  <si>
    <t>PUESTO DE TRABAJO DOCENTE
COMPUESTO POR UNA (1) MESA Y UNA (1) SILLA</t>
  </si>
  <si>
    <t>1.6</t>
  </si>
  <si>
    <t>TABLERO PARA MARCADOR BORRABLE Y ALTA RESISTENCIA A LA HUMEDAD</t>
  </si>
  <si>
    <t>1.7</t>
  </si>
  <si>
    <t>MUEBLE DE ALMACENAMIENTO</t>
  </si>
  <si>
    <t>1.8</t>
  </si>
  <si>
    <t>CUERPOS CASILLERO CADA UNO CON DIEZ (10) NICHOS</t>
  </si>
  <si>
    <t>1.9</t>
  </si>
  <si>
    <t>JUEGO TÁNDEM DE TRES (3) CANECAS PARA LA DISPOSICIÓN DE RESIDUOS</t>
  </si>
  <si>
    <t>Costo Mobiliario  (A)</t>
  </si>
  <si>
    <t>IVA TOTAL (B)</t>
  </si>
  <si>
    <t>COSTO TOTAL DE MOBILIARIO C = (A+B)</t>
  </si>
  <si>
    <t>2. Otros Costos del Proyecto</t>
  </si>
  <si>
    <t>2.1</t>
  </si>
  <si>
    <t xml:space="preserve">Gerencia del Proyecto </t>
  </si>
  <si>
    <t>2.2</t>
  </si>
  <si>
    <t>Interventoria del Proyecto</t>
  </si>
  <si>
    <t>2.3</t>
  </si>
  <si>
    <t xml:space="preserve">Fiducia </t>
  </si>
  <si>
    <t>2.4</t>
  </si>
  <si>
    <t>Rubro Contingente</t>
  </si>
  <si>
    <t>%</t>
  </si>
  <si>
    <t>2.5</t>
  </si>
  <si>
    <t xml:space="preserve">Gravamen al movimiento financiero 4*1000 </t>
  </si>
  <si>
    <t>Total Otros Costos del Proyecto (D)</t>
  </si>
  <si>
    <t>VALOR TOTAL DEL PROYECTO (C+D)</t>
  </si>
  <si>
    <t>PRESUPUESTO DE GERENCIA DEL PROYECTO</t>
  </si>
  <si>
    <t xml:space="preserve">1. </t>
  </si>
  <si>
    <t xml:space="preserve">COSTOS DE PERSONAL </t>
  </si>
  <si>
    <t xml:space="preserve">ÍTEM </t>
  </si>
  <si>
    <t>CARGO</t>
  </si>
  <si>
    <t>DEDICACIÓN 
(hombre- mes)</t>
  </si>
  <si>
    <t xml:space="preserve">NÚMERO DE PERSONAS </t>
  </si>
  <si>
    <t xml:space="preserve">TIEMPO EN MESES </t>
  </si>
  <si>
    <t xml:space="preserve">FACTOR MULTIPLICADOR </t>
  </si>
  <si>
    <t>SALARIOS</t>
  </si>
  <si>
    <t>DIRECTOR O GERENTE DEL PROYECTO</t>
  </si>
  <si>
    <t xml:space="preserve">PROFESIONAL EN DERECHO </t>
  </si>
  <si>
    <t>PROFESIONAL ADMINISTRATIVO Y FINANCIERO</t>
  </si>
  <si>
    <t>A</t>
  </si>
  <si>
    <t>TOTAL COSTOS DIRECTOS DE PERSONAL</t>
  </si>
  <si>
    <t xml:space="preserve">2. </t>
  </si>
  <si>
    <t xml:space="preserve">GASTOS ADMINITRATIVOS </t>
  </si>
  <si>
    <t>TIPO</t>
  </si>
  <si>
    <t xml:space="preserve">DESCRIPCIÓN </t>
  </si>
  <si>
    <t>CANT.</t>
  </si>
  <si>
    <t>MES</t>
  </si>
  <si>
    <t>DIAS</t>
  </si>
  <si>
    <t>VALOR</t>
  </si>
  <si>
    <t xml:space="preserve">VALOR TOTAL
</t>
  </si>
  <si>
    <t>OFICINA</t>
  </si>
  <si>
    <t>Incluye Arrendamietos, alquiler de equipos, servicios publicos entre otros.</t>
  </si>
  <si>
    <t>GASTOS VARIOS</t>
  </si>
  <si>
    <t xml:space="preserve">Comprenden costos de visitas Aleatorias, alimentacion y hospedaje. </t>
  </si>
  <si>
    <t>B</t>
  </si>
  <si>
    <t>TOTAL GASTOS ADMINISTRATIVOS</t>
  </si>
  <si>
    <t xml:space="preserve">3. GARANTIAS  </t>
  </si>
  <si>
    <t>DESCRIPCIÓN</t>
  </si>
  <si>
    <t>UNIDAD</t>
  </si>
  <si>
    <t>VR/ ASEGURADO</t>
  </si>
  <si>
    <t>3.1</t>
  </si>
  <si>
    <t xml:space="preserve">POLIZA DE CUMPLIMIENTO </t>
  </si>
  <si>
    <t>20%  del valor del contrato con una vigencia igual al contrato + 6 meses</t>
  </si>
  <si>
    <t>Und</t>
  </si>
  <si>
    <t>3.2</t>
  </si>
  <si>
    <t>SERVICIOS Y SALARIOS</t>
  </si>
  <si>
    <t>10%  del valor del contrato con una vigencia igual al contrato + 3 años</t>
  </si>
  <si>
    <t>C</t>
  </si>
  <si>
    <t>TOTAL GASTOS GARANTIAS</t>
  </si>
  <si>
    <t>D</t>
  </si>
  <si>
    <t>SUBTOTAL GERENCIA DEL PROYECTO (A+B+C)</t>
  </si>
  <si>
    <t>E</t>
  </si>
  <si>
    <t xml:space="preserve">UTILIDAD </t>
  </si>
  <si>
    <t>F</t>
  </si>
  <si>
    <t>IVA</t>
  </si>
  <si>
    <t>VALOR TOTAL DE LA GERENCIA (D+E+F)</t>
  </si>
  <si>
    <t>PRESUPUESTO DE INTERVENTORIA DEL PROYECTO</t>
  </si>
  <si>
    <t xml:space="preserve">1. COSTOS DE PERSONAL </t>
  </si>
  <si>
    <t xml:space="preserve">PERFIL </t>
  </si>
  <si>
    <t>DEDICACIÓN (hombre- mes)</t>
  </si>
  <si>
    <t>FACTOR MULTIPLICADOR</t>
  </si>
  <si>
    <t xml:space="preserve">DIRECTOR DE INTERVENTORIA </t>
  </si>
  <si>
    <t xml:space="preserve">Ingeniero o Administrador con Especializacion en Gerencia y/o Direccion de Proyectos </t>
  </si>
  <si>
    <t xml:space="preserve">PERSONAL PROFESIONAL </t>
  </si>
  <si>
    <t>Ingeniero Industrial o Diseñador Industrial o Arquitecto</t>
  </si>
  <si>
    <t xml:space="preserve">PERSONAL TECNICO </t>
  </si>
  <si>
    <t xml:space="preserve">Tecnico o tecnologo con 
conocimiento y experiencia en 
mobiliario escolar para revision en 
planta del mobiliario </t>
  </si>
  <si>
    <t>Tecnico o tecnologo con conocimiento y experiencia en mobiliario escolar para verificacion de entregas a las sedes educativas</t>
  </si>
  <si>
    <t>Abogado especialista en todo lo relacionado con Contracacion, liquidacion y cierre de Contratos Publicos y Privados</t>
  </si>
  <si>
    <t>PROFESIONAL FINANCIERO</t>
  </si>
  <si>
    <t xml:space="preserve">Profesional especializado en todo lo relacionado con el area de administracion o financiera de proyectos </t>
  </si>
  <si>
    <t>TOTAL COSTOS DE PERSONAL</t>
  </si>
  <si>
    <t xml:space="preserve">2. GASTOS ADMINITRATIVOS </t>
  </si>
  <si>
    <t>VALOR DIARIO</t>
  </si>
  <si>
    <t xml:space="preserve">VALOR MENSUAL </t>
  </si>
  <si>
    <t>Incluye Arrendamietos, alquiler de equipos, servicios publicos entre otros</t>
  </si>
  <si>
    <t xml:space="preserve">GASTOS DE ALIMENTACION (Personal Profesional y Tecnico en Campo) </t>
  </si>
  <si>
    <t>Gastos de Almientacion del equipo profesional y tecnico de interventoria del Proyecto</t>
  </si>
  <si>
    <t xml:space="preserve">GASTOS DE HOSPEDAJE (Personal Profesional y Tecnico en Campo) </t>
  </si>
  <si>
    <t>Gastos de Hospedaje del equipo profesional y tecnico de interventoria del Proyecto</t>
  </si>
  <si>
    <t xml:space="preserve">GASTOS DE TRANSPORTE </t>
  </si>
  <si>
    <t>Costo de visitas a Sedes educativas se estiman 2 visitas por las 31 Sedes</t>
  </si>
  <si>
    <t>3.3</t>
  </si>
  <si>
    <t>CALIDAD DE SERVICIOS</t>
  </si>
  <si>
    <t>SUBTOTAL INTERVENTORIA DEL PROYECTO (A+B+C)</t>
  </si>
  <si>
    <t>VALOR TOTAL DE LA INTERVENTORIA (D+E+F)</t>
  </si>
  <si>
    <t>FACTOR MULTIPLICADOR GERENCIA E INTERVENTORIA</t>
  </si>
  <si>
    <t>CONCEPTO</t>
  </si>
  <si>
    <t>FM</t>
  </si>
  <si>
    <t>SALARIO ORDINARIO</t>
  </si>
  <si>
    <t>PRESTACIONES (Expresadas cómo % de 1)</t>
  </si>
  <si>
    <t>Prima anual</t>
  </si>
  <si>
    <t>Cesantía anual</t>
  </si>
  <si>
    <t>Intereses a las cesantías</t>
  </si>
  <si>
    <t>Vacaciones anuales</t>
  </si>
  <si>
    <t>Seguridad social</t>
  </si>
  <si>
    <t>2.5.1</t>
  </si>
  <si>
    <t>Pensión</t>
  </si>
  <si>
    <t>2.5.2</t>
  </si>
  <si>
    <t>Salud</t>
  </si>
  <si>
    <t>2.5.3</t>
  </si>
  <si>
    <t>ARL</t>
  </si>
  <si>
    <t>Subsidio familiar</t>
  </si>
  <si>
    <t>SENA</t>
  </si>
  <si>
    <t>ICBF</t>
  </si>
  <si>
    <t>Seguros de ley</t>
  </si>
  <si>
    <t>Indemnización de ley</t>
  </si>
  <si>
    <t>Otros</t>
  </si>
  <si>
    <t>2.11.1</t>
  </si>
  <si>
    <t>Incapacidad no cubierta, seguridad social y medicina prepagada</t>
  </si>
  <si>
    <t>2.11.2</t>
  </si>
  <si>
    <t>Dotación</t>
  </si>
  <si>
    <t>2.11.3</t>
  </si>
  <si>
    <t>Auxilios varios</t>
  </si>
  <si>
    <t>2.11.4</t>
  </si>
  <si>
    <t>Prestaciones extralegales</t>
  </si>
  <si>
    <t>GASTOS GENERALES Y DE ADMINISTRACIÓN (Expresados cómo % de 1)</t>
  </si>
  <si>
    <t>Gastos directos no reembolsables</t>
  </si>
  <si>
    <t>3.1.1</t>
  </si>
  <si>
    <t>Arrendamientos oficinas</t>
  </si>
  <si>
    <t>3.1.2</t>
  </si>
  <si>
    <t>Servicios públicos</t>
  </si>
  <si>
    <t>3.1.3</t>
  </si>
  <si>
    <t>Mantenimiento y operación oficinas</t>
  </si>
  <si>
    <t>3.1.4</t>
  </si>
  <si>
    <t>Útiles y papelería</t>
  </si>
  <si>
    <t>3.1.5</t>
  </si>
  <si>
    <t>Gastos legales y bancarios</t>
  </si>
  <si>
    <t>3.1.6</t>
  </si>
  <si>
    <t>Capacitación personal</t>
  </si>
  <si>
    <t>3.1.7</t>
  </si>
  <si>
    <t>Vigilancia y aseo</t>
  </si>
  <si>
    <t>3.1.8</t>
  </si>
  <si>
    <t>Jubilaciones</t>
  </si>
  <si>
    <t>3.1.9</t>
  </si>
  <si>
    <t>Revistas y publicaciones técnicas</t>
  </si>
  <si>
    <t>3.1.10</t>
  </si>
  <si>
    <t>Actualización tecnológica (software, equipos, etc.)</t>
  </si>
  <si>
    <t>3.1.11</t>
  </si>
  <si>
    <t>Afiliación a asociaciones profesionales</t>
  </si>
  <si>
    <t>3.1.12</t>
  </si>
  <si>
    <t>Sistematización administración</t>
  </si>
  <si>
    <t>Salarios y prestaciones no reembolsables</t>
  </si>
  <si>
    <t>3.2.1</t>
  </si>
  <si>
    <t>Personal administrativo</t>
  </si>
  <si>
    <t>3.2.2</t>
  </si>
  <si>
    <t>Personal técnico no facturable</t>
  </si>
  <si>
    <t>3.2.3</t>
  </si>
  <si>
    <t>Personal técnico con salario por encima de topes.</t>
  </si>
  <si>
    <t>3.2.4</t>
  </si>
  <si>
    <t>Preparación de propuestas</t>
  </si>
  <si>
    <t>Otros gastos no reembolsables</t>
  </si>
  <si>
    <t>3.3.1</t>
  </si>
  <si>
    <t>Costo capital de trabajo</t>
  </si>
  <si>
    <t>3.3.2</t>
  </si>
  <si>
    <t>Seguros</t>
  </si>
  <si>
    <t>3.3.3</t>
  </si>
  <si>
    <t>Relaciones publicas y gastos de representación</t>
  </si>
  <si>
    <t>3.3.4</t>
  </si>
  <si>
    <t>Depreciación instalaciones y equipos de oficina</t>
  </si>
  <si>
    <t>Asesoría legal permanente</t>
  </si>
  <si>
    <t>HONORARIOS (Como % de 1)</t>
  </si>
  <si>
    <t>TOTAL FACTOR MULTIPLICADOR = 1+2+3+4</t>
  </si>
  <si>
    <t>PRESUPUESTO COSTO DE FIDUCIA DEL PROYECTO</t>
  </si>
  <si>
    <t>SMMLV año 2023</t>
  </si>
  <si>
    <t>DURACION DEL PROYECTO (MESES)</t>
  </si>
  <si>
    <t xml:space="preserve">FIDUCIAS COTIZADAS </t>
  </si>
  <si>
    <t>VALOR PROMEDIO</t>
  </si>
  <si>
    <t>CORFICOLOMBIANA S. A.</t>
  </si>
  <si>
    <t>ALIANZA FIDUCIARIA S.A.</t>
  </si>
  <si>
    <t>FIDUPOPULAR S.A.</t>
  </si>
  <si>
    <t>CANTIDAD</t>
  </si>
  <si>
    <t>VALOR COMISION FIJA MENSUAL SMMLV</t>
  </si>
  <si>
    <t>VALOR TOTAL</t>
  </si>
  <si>
    <t xml:space="preserve">Costos de Servicios de constitucion de Patrimonio Autonomo de adminitracion </t>
  </si>
  <si>
    <t>N/A</t>
  </si>
  <si>
    <t>Comision de administración</t>
  </si>
  <si>
    <t>Otros costos eventuales o contigentes:
Comisión por Modificaciones
Comisión por diligencias Judiciales o extrajudiciales
Suscripción contrato de cesión</t>
  </si>
  <si>
    <t>SUBTOTAL COSTO FIDUCIARIO</t>
  </si>
  <si>
    <t>IVA 19%</t>
  </si>
  <si>
    <t>VALOR TOTAL COSTO FIDUCIARIO</t>
  </si>
  <si>
    <t>VALOR TOTAL COSTO FIDUCIARIO PROMEDIO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</si>
</sst>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&quot;$&quot;* #,##0.00_-;\-&quot;$&quot;* #,##0.00_-;_-&quot;$&quot;* &quot;-&quot;??_-;_-@_-"/>
    <numFmt numFmtId="165" formatCode="_(&quot;$&quot;* #,##0.00_);_(&quot;$&quot;* \(#,##0.00\);_(&quot;$&quot;* &quot;-&quot;??_);_(@_)"/>
    <numFmt numFmtId="166" formatCode="&quot;$&quot;#,##0"/>
    <numFmt numFmtId="167" formatCode="_(&quot;$&quot;* #,##0_);_(&quot;$&quot;* \(#,##0\);_(&quot;$&quot;* &quot;-&quot;??_);_(@_)"/>
    <numFmt numFmtId="168" formatCode="&quot;$&quot;\ #,##0.00"/>
    <numFmt numFmtId="169" formatCode="_(* #,##0_);_(* \(#,##0\);_(* &quot;-&quot;_);_(@_)"/>
    <numFmt numFmtId="170" formatCode="_(&quot;$&quot;\ * #,##0.00_);_(&quot;$&quot;\ * \(#,##0.00\);_(&quot;$&quot;\ * &quot;-&quot;??_);_(@_)"/>
    <numFmt numFmtId="171" formatCode="_-&quot;$&quot;* #,##0_-;\-&quot;$&quot;* #,##0_-;_-&quot;$&quot;* &quot;-&quot;_-;_-@_-"/>
    <numFmt numFmtId="172" formatCode="_-&quot;$&quot;* #,##0.00_-;\-&quot;$&quot;* #,##0.00_-;_-&quot;$&quot;* &quot;-&quot;_-;_-@_-"/>
    <numFmt numFmtId="173" formatCode="0.0%"/>
    <numFmt numFmtId="174" formatCode="0.0000%"/>
    <numFmt numFmtId="175" formatCode="_-&quot;$&quot;\ * #,##0_-;\-&quot;$&quot;\ * #,##0_-;_-&quot;$&quot;\ * &quot;-&quot;??_-;_-@_-"/>
    <numFmt numFmtId="176" formatCode="_(&quot;$&quot;\ * #,##0_);_(&quot;$&quot;\ * \(#,##0\);_(&quot;$&quot;\ * &quot;-&quot;??_);_(@_)"/>
    <numFmt numFmtId="177" formatCode="0.0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name val="Arial"/>
      <family val="2"/>
    </font>
    <font>
      <sz val="10"/>
      <color theme="1"/>
      <name val="Tahoma"/>
      <family val="2"/>
    </font>
    <font>
      <sz val="9.5"/>
      <color theme="1"/>
      <name val="Tahoma"/>
      <family val="2"/>
    </font>
    <font>
      <i/>
      <sz val="10"/>
      <color theme="1"/>
      <name val="Tahoma"/>
      <family val="2"/>
    </font>
    <font>
      <i/>
      <sz val="7"/>
      <color theme="1"/>
      <name val="Tahoma"/>
      <family val="2"/>
    </font>
    <font>
      <b/>
      <i/>
      <sz val="10"/>
      <color theme="1"/>
      <name val="Tahoma"/>
      <family val="2"/>
    </font>
    <font>
      <b/>
      <sz val="9.5"/>
      <color theme="1"/>
      <name val="Tahoma"/>
      <family val="2"/>
    </font>
    <font>
      <sz val="12"/>
      <color theme="1"/>
      <name val="Tahoma"/>
      <family val="2"/>
    </font>
    <font>
      <b/>
      <sz val="12"/>
      <color theme="1"/>
      <name val="Tahoma"/>
      <family val="2"/>
    </font>
    <font>
      <b/>
      <sz val="11"/>
      <color theme="1"/>
      <name val="Tahoma"/>
      <family val="2"/>
    </font>
    <font>
      <sz val="12"/>
      <name val="Arial"/>
      <family val="2"/>
    </font>
    <font>
      <b/>
      <sz val="14"/>
      <name val="Tahoma"/>
      <family val="2"/>
    </font>
    <font>
      <b/>
      <sz val="12"/>
      <color indexed="8"/>
      <name val="Tahoma"/>
      <family val="2"/>
    </font>
    <font>
      <sz val="10"/>
      <color indexed="64"/>
      <name val="Arial"/>
      <family val="2"/>
    </font>
    <font>
      <sz val="12"/>
      <color indexed="64"/>
      <name val="Arial"/>
      <family val="2"/>
    </font>
    <font>
      <b/>
      <sz val="12"/>
      <color indexed="6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  <font>
      <sz val="10"/>
      <color theme="1"/>
      <name val="Perpetua Titling MT"/>
      <family val="1"/>
    </font>
    <font>
      <b/>
      <sz val="12"/>
      <color rgb="FFFF0000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4"/>
      <color indexed="8"/>
      <name val="Century Gothic"/>
      <family val="2"/>
    </font>
    <font>
      <b/>
      <sz val="14"/>
      <name val="Century Gothic"/>
      <family val="2"/>
    </font>
    <font>
      <b/>
      <sz val="14"/>
      <color theme="1"/>
      <name val="Century Gothic"/>
      <family val="2"/>
    </font>
    <font>
      <b/>
      <sz val="12"/>
      <color indexed="8"/>
      <name val="Century Gothic"/>
      <family val="2"/>
    </font>
    <font>
      <b/>
      <sz val="12"/>
      <name val="Century Gothic"/>
      <family val="2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1"/>
      <name val="Century Gothic"/>
      <family val="2"/>
    </font>
    <font>
      <b/>
      <sz val="14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b/>
      <sz val="20"/>
      <color theme="1"/>
      <name val="Arial"/>
      <family val="2"/>
    </font>
    <font>
      <sz val="10"/>
      <color rgb="FF222222"/>
      <name val="Verdana"/>
      <family val="2"/>
    </font>
    <font>
      <b/>
      <sz val="10"/>
      <color theme="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42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165" fontId="1" fillId="0" borderId="0" applyFont="0" applyFill="0" applyBorder="0" applyAlignment="0" applyProtection="0"/>
    <xf numFmtId="0" fontId="13" fillId="0" borderId="0"/>
    <xf numFmtId="0" fontId="16" fillId="0" borderId="0"/>
    <xf numFmtId="16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3" fillId="0" borderId="0"/>
    <xf numFmtId="0" fontId="34" fillId="0" borderId="0" applyNumberFormat="0" applyFill="0" applyBorder="0" applyAlignment="0" applyProtection="0"/>
  </cellStyleXfs>
  <cellXfs count="326">
    <xf numFmtId="0" fontId="0" fillId="0" borderId="0" xfId="0"/>
    <xf numFmtId="0" fontId="4" fillId="0" borderId="0" xfId="0" applyFont="1" applyAlignment="1">
      <alignment vertical="center"/>
    </xf>
    <xf numFmtId="165" fontId="4" fillId="0" borderId="0" xfId="4" applyFont="1" applyAlignment="1">
      <alignment vertical="center"/>
    </xf>
    <xf numFmtId="2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 wrapText="1"/>
    </xf>
    <xf numFmtId="2" fontId="6" fillId="0" borderId="0" xfId="0" applyNumberFormat="1" applyFont="1" applyAlignment="1">
      <alignment vertical="center" wrapText="1"/>
    </xf>
    <xf numFmtId="2" fontId="7" fillId="0" borderId="0" xfId="0" applyNumberFormat="1" applyFont="1" applyAlignment="1">
      <alignment vertical="center" wrapText="1"/>
    </xf>
    <xf numFmtId="2" fontId="8" fillId="0" borderId="0" xfId="0" applyNumberFormat="1" applyFont="1" applyAlignment="1">
      <alignment wrapText="1"/>
    </xf>
    <xf numFmtId="2" fontId="9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44" fontId="4" fillId="0" borderId="0" xfId="0" applyNumberFormat="1" applyFont="1" applyAlignment="1">
      <alignment vertical="center"/>
    </xf>
    <xf numFmtId="166" fontId="4" fillId="0" borderId="0" xfId="0" applyNumberFormat="1" applyFont="1" applyAlignment="1">
      <alignment vertical="center"/>
    </xf>
    <xf numFmtId="167" fontId="4" fillId="0" borderId="0" xfId="0" applyNumberFormat="1" applyFont="1" applyAlignment="1">
      <alignment vertical="center"/>
    </xf>
    <xf numFmtId="168" fontId="4" fillId="0" borderId="0" xfId="0" applyNumberFormat="1" applyFont="1" applyAlignment="1">
      <alignment vertical="center"/>
    </xf>
    <xf numFmtId="0" fontId="14" fillId="4" borderId="0" xfId="0" applyFont="1" applyFill="1" applyAlignment="1">
      <alignment vertical="center" wrapText="1"/>
    </xf>
    <xf numFmtId="0" fontId="3" fillId="0" borderId="0" xfId="3" applyAlignment="1">
      <alignment vertical="center"/>
    </xf>
    <xf numFmtId="0" fontId="13" fillId="0" borderId="0" xfId="3" applyFont="1" applyAlignment="1">
      <alignment vertical="center"/>
    </xf>
    <xf numFmtId="0" fontId="17" fillId="0" borderId="0" xfId="6" applyFont="1" applyAlignment="1">
      <alignment vertical="center"/>
    </xf>
    <xf numFmtId="0" fontId="18" fillId="0" borderId="0" xfId="6" applyFont="1" applyAlignment="1">
      <alignment vertical="center" wrapText="1"/>
    </xf>
    <xf numFmtId="169" fontId="3" fillId="0" borderId="0" xfId="3" applyNumberFormat="1" applyAlignment="1">
      <alignment vertical="center"/>
    </xf>
    <xf numFmtId="169" fontId="3" fillId="0" borderId="0" xfId="7" applyFont="1" applyAlignment="1">
      <alignment vertical="center"/>
    </xf>
    <xf numFmtId="0" fontId="13" fillId="0" borderId="0" xfId="3" applyFont="1" applyAlignment="1">
      <alignment horizontal="left" vertical="center" indent="8"/>
    </xf>
    <xf numFmtId="0" fontId="19" fillId="0" borderId="0" xfId="3" applyFont="1" applyAlignment="1">
      <alignment horizontal="center" vertical="center"/>
    </xf>
    <xf numFmtId="10" fontId="20" fillId="0" borderId="0" xfId="8" applyNumberFormat="1" applyFont="1" applyAlignment="1">
      <alignment horizontal="center" vertical="center"/>
    </xf>
    <xf numFmtId="164" fontId="24" fillId="0" borderId="0" xfId="3" applyNumberFormat="1" applyFont="1" applyAlignment="1">
      <alignment horizontal="center" vertical="center"/>
    </xf>
    <xf numFmtId="44" fontId="20" fillId="0" borderId="27" xfId="3" applyNumberFormat="1" applyFont="1" applyBorder="1" applyAlignment="1">
      <alignment horizontal="center" vertical="center"/>
    </xf>
    <xf numFmtId="0" fontId="20" fillId="0" borderId="35" xfId="3" applyFont="1" applyBorder="1" applyAlignment="1">
      <alignment horizontal="center" vertical="center"/>
    </xf>
    <xf numFmtId="0" fontId="26" fillId="0" borderId="6" xfId="3" applyFont="1" applyBorder="1" applyAlignment="1">
      <alignment horizontal="center" vertical="center"/>
    </xf>
    <xf numFmtId="0" fontId="26" fillId="0" borderId="7" xfId="3" applyFont="1" applyBorder="1" applyAlignment="1">
      <alignment horizontal="center" vertical="center"/>
    </xf>
    <xf numFmtId="0" fontId="26" fillId="0" borderId="14" xfId="3" applyFont="1" applyBorder="1" applyAlignment="1">
      <alignment horizontal="center" vertical="center"/>
    </xf>
    <xf numFmtId="0" fontId="26" fillId="0" borderId="15" xfId="3" applyFont="1" applyBorder="1" applyAlignment="1">
      <alignment horizontal="center" vertical="center"/>
    </xf>
    <xf numFmtId="170" fontId="27" fillId="2" borderId="1" xfId="9" applyFont="1" applyFill="1" applyBorder="1" applyAlignment="1">
      <alignment horizontal="right" vertical="center"/>
    </xf>
    <xf numFmtId="0" fontId="27" fillId="2" borderId="3" xfId="3" applyFont="1" applyFill="1" applyBorder="1" applyAlignment="1">
      <alignment horizontal="center" vertical="center"/>
    </xf>
    <xf numFmtId="44" fontId="19" fillId="0" borderId="0" xfId="10" applyFont="1" applyAlignment="1">
      <alignment horizontal="center" vertical="center"/>
    </xf>
    <xf numFmtId="0" fontId="27" fillId="0" borderId="7" xfId="3" applyFont="1" applyBorder="1" applyAlignment="1">
      <alignment horizontal="center" vertical="center"/>
    </xf>
    <xf numFmtId="44" fontId="26" fillId="0" borderId="6" xfId="10" applyFont="1" applyBorder="1" applyAlignment="1">
      <alignment horizontal="center" vertical="center"/>
    </xf>
    <xf numFmtId="0" fontId="27" fillId="0" borderId="5" xfId="3" applyFont="1" applyBorder="1" applyAlignment="1">
      <alignment horizontal="center" vertical="center"/>
    </xf>
    <xf numFmtId="0" fontId="27" fillId="0" borderId="6" xfId="3" applyFont="1" applyBorder="1" applyAlignment="1">
      <alignment horizontal="center" vertical="center"/>
    </xf>
    <xf numFmtId="170" fontId="26" fillId="0" borderId="5" xfId="9" applyFont="1" applyFill="1" applyBorder="1" applyAlignment="1">
      <alignment vertical="center"/>
    </xf>
    <xf numFmtId="0" fontId="26" fillId="0" borderId="6" xfId="3" applyFont="1" applyBorder="1" applyAlignment="1">
      <alignment horizontal="center" vertical="center" wrapText="1"/>
    </xf>
    <xf numFmtId="0" fontId="27" fillId="0" borderId="6" xfId="3" applyFont="1" applyBorder="1" applyAlignment="1">
      <alignment horizontal="center" vertical="center" wrapText="1"/>
    </xf>
    <xf numFmtId="164" fontId="19" fillId="0" borderId="0" xfId="3" applyNumberFormat="1" applyFont="1" applyAlignment="1">
      <alignment horizontal="center" vertical="center"/>
    </xf>
    <xf numFmtId="170" fontId="26" fillId="0" borderId="5" xfId="3" applyNumberFormat="1" applyFont="1" applyBorder="1" applyAlignment="1">
      <alignment horizontal="center" vertical="center"/>
    </xf>
    <xf numFmtId="2" fontId="26" fillId="0" borderId="6" xfId="8" applyNumberFormat="1" applyFont="1" applyFill="1" applyBorder="1" applyAlignment="1">
      <alignment horizontal="center" vertical="center"/>
    </xf>
    <xf numFmtId="1" fontId="26" fillId="0" borderId="6" xfId="8" applyNumberFormat="1" applyFont="1" applyFill="1" applyBorder="1" applyAlignment="1">
      <alignment horizontal="center" vertical="center"/>
    </xf>
    <xf numFmtId="0" fontId="28" fillId="0" borderId="0" xfId="3" applyFont="1" applyAlignment="1">
      <alignment horizontal="center" vertical="center" wrapText="1"/>
    </xf>
    <xf numFmtId="0" fontId="26" fillId="0" borderId="6" xfId="12" applyFont="1" applyBorder="1" applyAlignment="1">
      <alignment horizontal="center" vertical="center" wrapText="1"/>
    </xf>
    <xf numFmtId="0" fontId="30" fillId="0" borderId="0" xfId="0" applyFont="1" applyAlignment="1">
      <alignment vertical="center" wrapText="1"/>
    </xf>
    <xf numFmtId="44" fontId="19" fillId="0" borderId="0" xfId="3" applyNumberFormat="1" applyFont="1" applyAlignment="1">
      <alignment horizontal="center" vertical="center"/>
    </xf>
    <xf numFmtId="164" fontId="26" fillId="0" borderId="6" xfId="2" applyFont="1" applyBorder="1" applyAlignment="1">
      <alignment horizontal="center" vertical="center"/>
    </xf>
    <xf numFmtId="170" fontId="27" fillId="2" borderId="49" xfId="9" applyFont="1" applyFill="1" applyBorder="1" applyAlignment="1">
      <alignment horizontal="right" vertical="center"/>
    </xf>
    <xf numFmtId="0" fontId="27" fillId="2" borderId="51" xfId="3" applyFont="1" applyFill="1" applyBorder="1" applyAlignment="1">
      <alignment horizontal="center" vertical="center"/>
    </xf>
    <xf numFmtId="1" fontId="26" fillId="0" borderId="10" xfId="8" applyNumberFormat="1" applyFont="1" applyFill="1" applyBorder="1" applyAlignment="1">
      <alignment horizontal="center" vertical="center"/>
    </xf>
    <xf numFmtId="2" fontId="26" fillId="0" borderId="10" xfId="8" applyNumberFormat="1" applyFont="1" applyFill="1" applyBorder="1" applyAlignment="1">
      <alignment horizontal="center" vertical="center"/>
    </xf>
    <xf numFmtId="0" fontId="21" fillId="0" borderId="0" xfId="0" applyFont="1"/>
    <xf numFmtId="0" fontId="33" fillId="0" borderId="0" xfId="0" applyFont="1" applyAlignment="1">
      <alignment vertical="center"/>
    </xf>
    <xf numFmtId="0" fontId="34" fillId="0" borderId="0" xfId="13" applyAlignment="1">
      <alignment vertical="center"/>
    </xf>
    <xf numFmtId="0" fontId="31" fillId="0" borderId="0" xfId="3" applyFont="1" applyAlignment="1">
      <alignment vertical="center" wrapText="1"/>
    </xf>
    <xf numFmtId="0" fontId="35" fillId="0" borderId="0" xfId="0" applyFont="1" applyAlignment="1">
      <alignment vertical="center"/>
    </xf>
    <xf numFmtId="0" fontId="35" fillId="0" borderId="0" xfId="0" applyFont="1" applyAlignment="1">
      <alignment horizontal="justify" vertical="center" wrapText="1"/>
    </xf>
    <xf numFmtId="2" fontId="35" fillId="0" borderId="0" xfId="0" applyNumberFormat="1" applyFont="1" applyAlignment="1">
      <alignment vertical="center"/>
    </xf>
    <xf numFmtId="0" fontId="37" fillId="4" borderId="0" xfId="0" applyFont="1" applyFill="1" applyAlignment="1">
      <alignment vertical="center" wrapText="1"/>
    </xf>
    <xf numFmtId="1" fontId="12" fillId="0" borderId="0" xfId="0" applyNumberFormat="1" applyFont="1" applyAlignment="1">
      <alignment vertical="center"/>
    </xf>
    <xf numFmtId="1" fontId="11" fillId="0" borderId="0" xfId="0" applyNumberFormat="1" applyFont="1" applyAlignment="1">
      <alignment vertical="center"/>
    </xf>
    <xf numFmtId="4" fontId="0" fillId="0" borderId="0" xfId="0" applyNumberFormat="1"/>
    <xf numFmtId="42" fontId="4" fillId="0" borderId="0" xfId="1" applyFont="1" applyBorder="1" applyAlignment="1">
      <alignment vertical="center"/>
    </xf>
    <xf numFmtId="42" fontId="0" fillId="0" borderId="0" xfId="1" applyFont="1"/>
    <xf numFmtId="167" fontId="11" fillId="0" borderId="0" xfId="0" applyNumberFormat="1" applyFont="1" applyAlignment="1">
      <alignment vertical="center"/>
    </xf>
    <xf numFmtId="167" fontId="5" fillId="0" borderId="0" xfId="0" applyNumberFormat="1" applyFont="1" applyAlignment="1">
      <alignment vertical="center"/>
    </xf>
    <xf numFmtId="0" fontId="25" fillId="5" borderId="23" xfId="3" applyFont="1" applyFill="1" applyBorder="1" applyAlignment="1">
      <alignment vertical="center"/>
    </xf>
    <xf numFmtId="0" fontId="25" fillId="5" borderId="22" xfId="3" applyFont="1" applyFill="1" applyBorder="1" applyAlignment="1">
      <alignment vertical="center"/>
    </xf>
    <xf numFmtId="0" fontId="25" fillId="5" borderId="21" xfId="3" applyFont="1" applyFill="1" applyBorder="1" applyAlignment="1">
      <alignment vertical="center"/>
    </xf>
    <xf numFmtId="0" fontId="27" fillId="6" borderId="48" xfId="3" applyFont="1" applyFill="1" applyBorder="1" applyAlignment="1">
      <alignment vertical="center"/>
    </xf>
    <xf numFmtId="0" fontId="27" fillId="6" borderId="45" xfId="3" applyFont="1" applyFill="1" applyBorder="1" applyAlignment="1">
      <alignment vertical="center"/>
    </xf>
    <xf numFmtId="0" fontId="27" fillId="6" borderId="47" xfId="3" applyFont="1" applyFill="1" applyBorder="1" applyAlignment="1">
      <alignment vertical="center"/>
    </xf>
    <xf numFmtId="0" fontId="27" fillId="6" borderId="48" xfId="3" applyFont="1" applyFill="1" applyBorder="1" applyAlignment="1">
      <alignment horizontal="center" vertical="center"/>
    </xf>
    <xf numFmtId="0" fontId="27" fillId="6" borderId="33" xfId="3" applyFont="1" applyFill="1" applyBorder="1" applyAlignment="1">
      <alignment horizontal="center" vertical="center"/>
    </xf>
    <xf numFmtId="170" fontId="26" fillId="0" borderId="6" xfId="3" applyNumberFormat="1" applyFont="1" applyBorder="1" applyAlignment="1">
      <alignment horizontal="center" vertical="center"/>
    </xf>
    <xf numFmtId="0" fontId="20" fillId="0" borderId="0" xfId="3" applyFont="1" applyAlignment="1">
      <alignment horizontal="center" vertical="center"/>
    </xf>
    <xf numFmtId="9" fontId="26" fillId="0" borderId="6" xfId="8" applyFont="1" applyFill="1" applyBorder="1" applyAlignment="1">
      <alignment horizontal="center" vertical="center"/>
    </xf>
    <xf numFmtId="0" fontId="26" fillId="0" borderId="11" xfId="3" applyFont="1" applyBorder="1" applyAlignment="1">
      <alignment horizontal="center" vertical="center"/>
    </xf>
    <xf numFmtId="0" fontId="26" fillId="0" borderId="10" xfId="12" applyFont="1" applyBorder="1" applyAlignment="1">
      <alignment horizontal="center" vertical="center" wrapText="1"/>
    </xf>
    <xf numFmtId="9" fontId="26" fillId="0" borderId="10" xfId="8" applyFont="1" applyFill="1" applyBorder="1" applyAlignment="1">
      <alignment horizontal="center" vertical="center"/>
    </xf>
    <xf numFmtId="0" fontId="26" fillId="0" borderId="10" xfId="3" applyFont="1" applyBorder="1" applyAlignment="1">
      <alignment horizontal="center" vertical="center" wrapText="1"/>
    </xf>
    <xf numFmtId="170" fontId="26" fillId="0" borderId="10" xfId="3" applyNumberFormat="1" applyFont="1" applyBorder="1" applyAlignment="1">
      <alignment horizontal="center" vertical="center"/>
    </xf>
    <xf numFmtId="0" fontId="41" fillId="0" borderId="19" xfId="0" applyFont="1" applyBorder="1" applyAlignment="1">
      <alignment horizontal="center" vertical="center"/>
    </xf>
    <xf numFmtId="0" fontId="41" fillId="0" borderId="18" xfId="0" applyFont="1" applyBorder="1" applyAlignment="1">
      <alignment horizontal="center" vertical="center" wrapText="1"/>
    </xf>
    <xf numFmtId="0" fontId="41" fillId="0" borderId="20" xfId="0" applyFont="1" applyBorder="1" applyAlignment="1">
      <alignment horizontal="center" vertical="center" wrapText="1"/>
    </xf>
    <xf numFmtId="0" fontId="41" fillId="0" borderId="7" xfId="0" applyFont="1" applyBorder="1" applyAlignment="1">
      <alignment horizontal="center" vertical="center"/>
    </xf>
    <xf numFmtId="0" fontId="41" fillId="0" borderId="6" xfId="0" applyFont="1" applyBorder="1" applyAlignment="1">
      <alignment horizontal="left" vertical="center" wrapText="1"/>
    </xf>
    <xf numFmtId="9" fontId="41" fillId="0" borderId="5" xfId="0" applyNumberFormat="1" applyFont="1" applyBorder="1" applyAlignment="1">
      <alignment horizontal="center" vertical="center" wrapText="1"/>
    </xf>
    <xf numFmtId="0" fontId="41" fillId="0" borderId="6" xfId="0" applyFont="1" applyBorder="1" applyAlignment="1">
      <alignment vertical="center" wrapText="1"/>
    </xf>
    <xf numFmtId="10" fontId="41" fillId="0" borderId="5" xfId="0" applyNumberFormat="1" applyFont="1" applyBorder="1" applyAlignment="1">
      <alignment horizontal="center" vertical="center"/>
    </xf>
    <xf numFmtId="174" fontId="41" fillId="0" borderId="5" xfId="0" applyNumberFormat="1" applyFont="1" applyBorder="1" applyAlignment="1">
      <alignment horizontal="center" vertical="center" wrapText="1"/>
    </xf>
    <xf numFmtId="0" fontId="42" fillId="0" borderId="7" xfId="0" applyFont="1" applyBorder="1" applyAlignment="1">
      <alignment horizontal="center" vertical="center"/>
    </xf>
    <xf numFmtId="0" fontId="42" fillId="0" borderId="6" xfId="0" applyFont="1" applyBorder="1" applyAlignment="1">
      <alignment vertical="center" wrapText="1"/>
    </xf>
    <xf numFmtId="174" fontId="42" fillId="0" borderId="5" xfId="0" applyNumberFormat="1" applyFont="1" applyBorder="1" applyAlignment="1">
      <alignment horizontal="center" vertical="center" wrapText="1"/>
    </xf>
    <xf numFmtId="2" fontId="41" fillId="0" borderId="7" xfId="0" applyNumberFormat="1" applyFont="1" applyBorder="1" applyAlignment="1">
      <alignment horizontal="center" vertical="center"/>
    </xf>
    <xf numFmtId="9" fontId="41" fillId="0" borderId="5" xfId="0" applyNumberFormat="1" applyFont="1" applyBorder="1" applyAlignment="1">
      <alignment horizontal="center" vertical="center"/>
    </xf>
    <xf numFmtId="173" fontId="41" fillId="0" borderId="5" xfId="0" applyNumberFormat="1" applyFont="1" applyBorder="1" applyAlignment="1">
      <alignment horizontal="center" vertical="center" wrapText="1"/>
    </xf>
    <xf numFmtId="10" fontId="41" fillId="2" borderId="1" xfId="0" applyNumberFormat="1" applyFont="1" applyFill="1" applyBorder="1" applyAlignment="1">
      <alignment horizontal="center" vertical="center" wrapText="1"/>
    </xf>
    <xf numFmtId="0" fontId="43" fillId="0" borderId="6" xfId="0" applyFont="1" applyBorder="1" applyAlignment="1">
      <alignment horizontal="center" vertical="center" wrapText="1"/>
    </xf>
    <xf numFmtId="0" fontId="44" fillId="0" borderId="6" xfId="0" applyFont="1" applyBorder="1" applyAlignment="1">
      <alignment horizontal="center" vertical="center" wrapText="1"/>
    </xf>
    <xf numFmtId="165" fontId="43" fillId="0" borderId="6" xfId="4" applyFont="1" applyBorder="1" applyAlignment="1">
      <alignment vertical="center"/>
    </xf>
    <xf numFmtId="1" fontId="44" fillId="0" borderId="6" xfId="0" applyNumberFormat="1" applyFont="1" applyBorder="1" applyAlignment="1">
      <alignment horizontal="center" vertical="center"/>
    </xf>
    <xf numFmtId="166" fontId="44" fillId="0" borderId="6" xfId="0" applyNumberFormat="1" applyFont="1" applyBorder="1" applyAlignment="1">
      <alignment horizontal="center" vertical="center" wrapText="1"/>
    </xf>
    <xf numFmtId="2" fontId="43" fillId="0" borderId="0" xfId="0" applyNumberFormat="1" applyFont="1" applyAlignment="1">
      <alignment horizontal="left" vertical="center"/>
    </xf>
    <xf numFmtId="1" fontId="35" fillId="0" borderId="0" xfId="0" applyNumberFormat="1" applyFont="1" applyAlignment="1">
      <alignment horizontal="center" vertical="center"/>
    </xf>
    <xf numFmtId="166" fontId="36" fillId="0" borderId="0" xfId="0" applyNumberFormat="1" applyFont="1" applyAlignment="1">
      <alignment horizontal="center" vertical="center"/>
    </xf>
    <xf numFmtId="165" fontId="43" fillId="0" borderId="0" xfId="4" applyFont="1" applyBorder="1" applyAlignment="1">
      <alignment vertical="center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167" fontId="44" fillId="0" borderId="6" xfId="4" applyNumberFormat="1" applyFont="1" applyBorder="1" applyAlignment="1">
      <alignment horizontal="center" vertical="center"/>
    </xf>
    <xf numFmtId="0" fontId="44" fillId="0" borderId="8" xfId="5" applyFont="1" applyBorder="1" applyAlignment="1" applyProtection="1">
      <alignment horizontal="left" vertical="center" wrapText="1"/>
      <protection locked="0"/>
    </xf>
    <xf numFmtId="42" fontId="44" fillId="0" borderId="18" xfId="1" applyFont="1" applyBorder="1" applyAlignment="1">
      <alignment vertical="center"/>
    </xf>
    <xf numFmtId="0" fontId="44" fillId="0" borderId="7" xfId="0" applyFont="1" applyBorder="1" applyAlignment="1">
      <alignment horizontal="center" vertical="center" wrapText="1"/>
    </xf>
    <xf numFmtId="0" fontId="43" fillId="0" borderId="5" xfId="0" applyFont="1" applyBorder="1" applyAlignment="1">
      <alignment horizontal="center" vertical="center" wrapText="1"/>
    </xf>
    <xf numFmtId="42" fontId="44" fillId="0" borderId="5" xfId="0" applyNumberFormat="1" applyFont="1" applyBorder="1" applyAlignment="1">
      <alignment horizontal="justify" vertical="center" wrapText="1"/>
    </xf>
    <xf numFmtId="0" fontId="44" fillId="0" borderId="3" xfId="5" applyFont="1" applyBorder="1" applyAlignment="1" applyProtection="1">
      <alignment horizontal="center" vertical="center" wrapText="1"/>
      <protection locked="0"/>
    </xf>
    <xf numFmtId="0" fontId="44" fillId="0" borderId="2" xfId="5" applyFont="1" applyBorder="1" applyAlignment="1" applyProtection="1">
      <alignment horizontal="center" vertical="center" wrapText="1"/>
      <protection locked="0"/>
    </xf>
    <xf numFmtId="42" fontId="44" fillId="0" borderId="1" xfId="0" applyNumberFormat="1" applyFont="1" applyBorder="1" applyAlignment="1">
      <alignment horizontal="justify" vertical="center" wrapText="1"/>
    </xf>
    <xf numFmtId="166" fontId="44" fillId="0" borderId="5" xfId="0" applyNumberFormat="1" applyFont="1" applyBorder="1" applyAlignment="1">
      <alignment horizontal="right" vertical="center" wrapText="1"/>
    </xf>
    <xf numFmtId="0" fontId="44" fillId="0" borderId="3" xfId="0" applyFont="1" applyBorder="1" applyAlignment="1">
      <alignment horizontal="center" vertical="center" wrapText="1"/>
    </xf>
    <xf numFmtId="0" fontId="44" fillId="0" borderId="2" xfId="0" applyFont="1" applyBorder="1" applyAlignment="1">
      <alignment horizontal="center" vertical="center" wrapText="1"/>
    </xf>
    <xf numFmtId="166" fontId="44" fillId="0" borderId="1" xfId="0" applyNumberFormat="1" applyFont="1" applyBorder="1" applyAlignment="1">
      <alignment horizontal="right" vertical="center" wrapText="1"/>
    </xf>
    <xf numFmtId="166" fontId="44" fillId="0" borderId="8" xfId="0" applyNumberFormat="1" applyFont="1" applyBorder="1" applyAlignment="1">
      <alignment horizontal="right" vertical="center" wrapText="1"/>
    </xf>
    <xf numFmtId="166" fontId="44" fillId="0" borderId="4" xfId="0" applyNumberFormat="1" applyFont="1" applyBorder="1" applyAlignment="1">
      <alignment horizontal="right" vertical="center" wrapText="1"/>
    </xf>
    <xf numFmtId="42" fontId="44" fillId="0" borderId="0" xfId="1" applyFont="1" applyBorder="1" applyAlignment="1">
      <alignment vertical="center"/>
    </xf>
    <xf numFmtId="167" fontId="44" fillId="0" borderId="0" xfId="4" applyNumberFormat="1" applyFont="1" applyBorder="1" applyAlignment="1">
      <alignment horizontal="center" vertical="center"/>
    </xf>
    <xf numFmtId="16" fontId="35" fillId="0" borderId="0" xfId="0" applyNumberFormat="1" applyFont="1" applyAlignment="1">
      <alignment horizontal="justify" vertical="center" wrapText="1"/>
    </xf>
    <xf numFmtId="2" fontId="44" fillId="0" borderId="6" xfId="0" applyNumberFormat="1" applyFont="1" applyBorder="1" applyAlignment="1">
      <alignment horizontal="center" vertical="center" wrapText="1"/>
    </xf>
    <xf numFmtId="0" fontId="44" fillId="0" borderId="6" xfId="5" applyFont="1" applyBorder="1" applyAlignment="1" applyProtection="1">
      <alignment vertical="center" wrapText="1"/>
      <protection locked="0"/>
    </xf>
    <xf numFmtId="0" fontId="44" fillId="0" borderId="6" xfId="0" applyFont="1" applyBorder="1" applyAlignment="1">
      <alignment horizontal="center" vertical="center"/>
    </xf>
    <xf numFmtId="167" fontId="44" fillId="0" borderId="6" xfId="4" applyNumberFormat="1" applyFont="1" applyFill="1" applyBorder="1" applyAlignment="1">
      <alignment vertical="center"/>
    </xf>
    <xf numFmtId="1" fontId="44" fillId="4" borderId="6" xfId="0" applyNumberFormat="1" applyFont="1" applyFill="1" applyBorder="1" applyAlignment="1">
      <alignment vertical="center"/>
    </xf>
    <xf numFmtId="1" fontId="44" fillId="0" borderId="18" xfId="0" applyNumberFormat="1" applyFont="1" applyBorder="1" applyAlignment="1">
      <alignment horizontal="center" vertical="center"/>
    </xf>
    <xf numFmtId="0" fontId="27" fillId="0" borderId="35" xfId="0" applyFont="1" applyBorder="1" applyAlignment="1">
      <alignment horizontal="center" vertical="center" wrapText="1"/>
    </xf>
    <xf numFmtId="0" fontId="27" fillId="0" borderId="35" xfId="0" applyFont="1" applyBorder="1" applyAlignment="1">
      <alignment vertical="center" wrapText="1"/>
    </xf>
    <xf numFmtId="1" fontId="43" fillId="0" borderId="7" xfId="0" applyNumberFormat="1" applyFont="1" applyBorder="1" applyAlignment="1">
      <alignment horizontal="center" vertical="center"/>
    </xf>
    <xf numFmtId="1" fontId="43" fillId="0" borderId="35" xfId="0" applyNumberFormat="1" applyFont="1" applyBorder="1" applyAlignment="1">
      <alignment vertical="center"/>
    </xf>
    <xf numFmtId="42" fontId="44" fillId="0" borderId="20" xfId="1" applyFont="1" applyBorder="1" applyAlignment="1">
      <alignment vertical="center"/>
    </xf>
    <xf numFmtId="167" fontId="44" fillId="0" borderId="9" xfId="4" applyNumberFormat="1" applyFont="1" applyBorder="1" applyAlignment="1">
      <alignment horizontal="center" vertical="center"/>
    </xf>
    <xf numFmtId="2" fontId="43" fillId="0" borderId="35" xfId="0" applyNumberFormat="1" applyFont="1" applyBorder="1" applyAlignment="1">
      <alignment vertical="center"/>
    </xf>
    <xf numFmtId="2" fontId="36" fillId="0" borderId="37" xfId="0" applyNumberFormat="1" applyFont="1" applyBorder="1" applyAlignment="1">
      <alignment vertical="center"/>
    </xf>
    <xf numFmtId="172" fontId="26" fillId="0" borderId="6" xfId="11" applyNumberFormat="1" applyFont="1" applyFill="1" applyBorder="1" applyAlignment="1">
      <alignment horizontal="center" vertical="center"/>
    </xf>
    <xf numFmtId="9" fontId="26" fillId="0" borderId="14" xfId="3" applyNumberFormat="1" applyFont="1" applyBorder="1" applyAlignment="1">
      <alignment horizontal="center" vertical="center"/>
    </xf>
    <xf numFmtId="9" fontId="26" fillId="0" borderId="6" xfId="3" applyNumberFormat="1" applyFont="1" applyBorder="1" applyAlignment="1">
      <alignment horizontal="center" vertical="center"/>
    </xf>
    <xf numFmtId="175" fontId="20" fillId="0" borderId="5" xfId="3" applyNumberFormat="1" applyFont="1" applyBorder="1" applyAlignment="1">
      <alignment horizontal="center" vertical="center"/>
    </xf>
    <xf numFmtId="164" fontId="26" fillId="0" borderId="10" xfId="2" applyFont="1" applyFill="1" applyBorder="1" applyAlignment="1">
      <alignment horizontal="center" vertical="center"/>
    </xf>
    <xf numFmtId="170" fontId="26" fillId="0" borderId="9" xfId="9" applyFont="1" applyFill="1" applyBorder="1" applyAlignment="1">
      <alignment vertical="center"/>
    </xf>
    <xf numFmtId="0" fontId="48" fillId="0" borderId="6" xfId="0" applyFont="1" applyBorder="1" applyAlignment="1">
      <alignment vertical="center" wrapText="1"/>
    </xf>
    <xf numFmtId="175" fontId="20" fillId="0" borderId="13" xfId="3" applyNumberFormat="1" applyFont="1" applyBorder="1" applyAlignment="1">
      <alignment horizontal="center" vertical="center"/>
    </xf>
    <xf numFmtId="176" fontId="27" fillId="2" borderId="1" xfId="9" applyNumberFormat="1" applyFont="1" applyFill="1" applyBorder="1" applyAlignment="1">
      <alignment horizontal="right" vertical="center"/>
    </xf>
    <xf numFmtId="44" fontId="49" fillId="0" borderId="0" xfId="0" applyNumberFormat="1" applyFont="1" applyAlignment="1">
      <alignment vertical="center"/>
    </xf>
    <xf numFmtId="177" fontId="26" fillId="0" borderId="6" xfId="8" applyNumberFormat="1" applyFont="1" applyFill="1" applyBorder="1" applyAlignment="1">
      <alignment horizontal="center" vertical="center"/>
    </xf>
    <xf numFmtId="42" fontId="27" fillId="2" borderId="3" xfId="1" applyFont="1" applyFill="1" applyBorder="1" applyAlignment="1">
      <alignment horizontal="center" vertical="center"/>
    </xf>
    <xf numFmtId="167" fontId="43" fillId="0" borderId="6" xfId="4" applyNumberFormat="1" applyFont="1" applyFill="1" applyBorder="1" applyAlignment="1">
      <alignment horizontal="center" vertical="center" wrapText="1"/>
    </xf>
    <xf numFmtId="167" fontId="43" fillId="0" borderId="6" xfId="4" applyNumberFormat="1" applyFont="1" applyFill="1" applyBorder="1" applyAlignment="1">
      <alignment vertical="center"/>
    </xf>
    <xf numFmtId="167" fontId="43" fillId="0" borderId="6" xfId="0" applyNumberFormat="1" applyFont="1" applyBorder="1" applyAlignment="1">
      <alignment vertical="center"/>
    </xf>
    <xf numFmtId="167" fontId="44" fillId="0" borderId="0" xfId="0" applyNumberFormat="1" applyFont="1" applyAlignment="1">
      <alignment horizontal="center" vertical="center"/>
    </xf>
    <xf numFmtId="2" fontId="47" fillId="0" borderId="6" xfId="0" applyNumberFormat="1" applyFont="1" applyBorder="1" applyAlignment="1">
      <alignment horizontal="center" vertical="center" wrapText="1"/>
    </xf>
    <xf numFmtId="0" fontId="15" fillId="0" borderId="0" xfId="3" applyFont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2" fontId="43" fillId="0" borderId="6" xfId="0" applyNumberFormat="1" applyFont="1" applyBorder="1" applyAlignment="1">
      <alignment horizontal="center" vertical="center"/>
    </xf>
    <xf numFmtId="0" fontId="43" fillId="0" borderId="6" xfId="0" applyFont="1" applyBorder="1" applyAlignment="1">
      <alignment horizontal="center" vertical="center"/>
    </xf>
    <xf numFmtId="165" fontId="43" fillId="0" borderId="6" xfId="4" applyFont="1" applyFill="1" applyBorder="1" applyAlignment="1">
      <alignment horizontal="center" vertical="center" wrapText="1"/>
    </xf>
    <xf numFmtId="2" fontId="43" fillId="3" borderId="6" xfId="0" applyNumberFormat="1" applyFont="1" applyFill="1" applyBorder="1" applyAlignment="1">
      <alignment horizontal="left" vertical="center"/>
    </xf>
    <xf numFmtId="1" fontId="43" fillId="3" borderId="6" xfId="0" applyNumberFormat="1" applyFont="1" applyFill="1" applyBorder="1" applyAlignment="1">
      <alignment horizontal="left" vertical="center"/>
    </xf>
    <xf numFmtId="167" fontId="44" fillId="0" borderId="6" xfId="0" applyNumberFormat="1" applyFont="1" applyBorder="1" applyAlignment="1">
      <alignment horizontal="center" vertical="center"/>
    </xf>
    <xf numFmtId="1" fontId="43" fillId="3" borderId="6" xfId="0" applyNumberFormat="1" applyFont="1" applyFill="1" applyBorder="1" applyAlignment="1">
      <alignment horizontal="center" vertical="center"/>
    </xf>
    <xf numFmtId="167" fontId="43" fillId="0" borderId="6" xfId="4" applyNumberFormat="1" applyFont="1" applyFill="1" applyBorder="1" applyAlignment="1">
      <alignment horizontal="center" vertical="center"/>
    </xf>
    <xf numFmtId="1" fontId="43" fillId="0" borderId="6" xfId="0" applyNumberFormat="1" applyFont="1" applyBorder="1" applyAlignment="1">
      <alignment horizontal="center" vertical="center"/>
    </xf>
    <xf numFmtId="1" fontId="43" fillId="0" borderId="18" xfId="0" applyNumberFormat="1" applyFont="1" applyBorder="1" applyAlignment="1">
      <alignment horizontal="center" vertical="center"/>
    </xf>
    <xf numFmtId="2" fontId="46" fillId="3" borderId="6" xfId="0" applyNumberFormat="1" applyFont="1" applyFill="1" applyBorder="1" applyAlignment="1">
      <alignment horizontal="center" vertical="center" wrapText="1"/>
    </xf>
    <xf numFmtId="167" fontId="46" fillId="0" borderId="6" xfId="4" applyNumberFormat="1" applyFont="1" applyFill="1" applyBorder="1" applyAlignment="1">
      <alignment horizontal="center" vertical="center" wrapText="1"/>
    </xf>
    <xf numFmtId="0" fontId="44" fillId="0" borderId="18" xfId="5" applyFont="1" applyBorder="1" applyAlignment="1" applyProtection="1">
      <alignment horizontal="left" vertical="center" wrapText="1"/>
      <protection locked="0"/>
    </xf>
    <xf numFmtId="0" fontId="44" fillId="0" borderId="6" xfId="5" applyFont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wrapText="1"/>
    </xf>
    <xf numFmtId="2" fontId="4" fillId="0" borderId="0" xfId="0" applyNumberFormat="1" applyFont="1" applyAlignment="1">
      <alignment horizontal="center"/>
    </xf>
    <xf numFmtId="0" fontId="28" fillId="0" borderId="0" xfId="3" applyFont="1" applyAlignment="1">
      <alignment horizontal="center" vertical="center" wrapText="1"/>
    </xf>
    <xf numFmtId="0" fontId="19" fillId="0" borderId="35" xfId="3" applyFont="1" applyBorder="1" applyAlignment="1">
      <alignment horizontal="center" vertical="center"/>
    </xf>
    <xf numFmtId="0" fontId="19" fillId="0" borderId="0" xfId="3" applyFont="1" applyAlignment="1">
      <alignment horizontal="center" vertical="center"/>
    </xf>
    <xf numFmtId="0" fontId="19" fillId="0" borderId="46" xfId="3" applyFont="1" applyBorder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29" fillId="0" borderId="0" xfId="3" applyFont="1" applyAlignment="1">
      <alignment horizontal="center" vertical="center"/>
    </xf>
    <xf numFmtId="0" fontId="25" fillId="3" borderId="8" xfId="12" applyFont="1" applyFill="1" applyBorder="1" applyAlignment="1">
      <alignment horizontal="center" vertical="center" wrapText="1"/>
    </xf>
    <xf numFmtId="0" fontId="25" fillId="3" borderId="25" xfId="12" applyFont="1" applyFill="1" applyBorder="1" applyAlignment="1">
      <alignment horizontal="center" vertical="center" wrapText="1"/>
    </xf>
    <xf numFmtId="0" fontId="25" fillId="3" borderId="41" xfId="12" applyFont="1" applyFill="1" applyBorder="1" applyAlignment="1">
      <alignment horizontal="center" vertical="center" wrapText="1"/>
    </xf>
    <xf numFmtId="0" fontId="25" fillId="3" borderId="4" xfId="12" applyFont="1" applyFill="1" applyBorder="1" applyAlignment="1">
      <alignment horizontal="center" vertical="center" wrapText="1"/>
    </xf>
    <xf numFmtId="0" fontId="25" fillId="3" borderId="55" xfId="12" applyFont="1" applyFill="1" applyBorder="1" applyAlignment="1">
      <alignment horizontal="center" vertical="center" wrapText="1"/>
    </xf>
    <xf numFmtId="0" fontId="25" fillId="3" borderId="40" xfId="12" applyFont="1" applyFill="1" applyBorder="1" applyAlignment="1">
      <alignment horizontal="center" vertical="center" wrapText="1"/>
    </xf>
    <xf numFmtId="0" fontId="27" fillId="6" borderId="43" xfId="3" applyFont="1" applyFill="1" applyBorder="1" applyAlignment="1">
      <alignment horizontal="left" vertical="center"/>
    </xf>
    <xf numFmtId="0" fontId="27" fillId="6" borderId="42" xfId="3" applyFont="1" applyFill="1" applyBorder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7" fillId="0" borderId="8" xfId="3" applyFont="1" applyBorder="1" applyAlignment="1">
      <alignment horizontal="center" vertical="center"/>
    </xf>
    <xf numFmtId="0" fontId="27" fillId="0" borderId="41" xfId="3" applyFont="1" applyBorder="1" applyAlignment="1">
      <alignment horizontal="center" vertical="center"/>
    </xf>
    <xf numFmtId="0" fontId="26" fillId="0" borderId="8" xfId="3" applyFont="1" applyBorder="1" applyAlignment="1">
      <alignment horizontal="center" vertical="center"/>
    </xf>
    <xf numFmtId="0" fontId="26" fillId="0" borderId="41" xfId="3" applyFont="1" applyBorder="1" applyAlignment="1">
      <alignment horizontal="center" vertical="center"/>
    </xf>
    <xf numFmtId="0" fontId="27" fillId="0" borderId="35" xfId="3" applyFont="1" applyBorder="1" applyAlignment="1">
      <alignment horizontal="center" vertical="center"/>
    </xf>
    <xf numFmtId="0" fontId="27" fillId="0" borderId="0" xfId="3" applyFont="1" applyAlignment="1">
      <alignment horizontal="center" vertical="center"/>
    </xf>
    <xf numFmtId="0" fontId="27" fillId="0" borderId="46" xfId="3" applyFont="1" applyBorder="1" applyAlignment="1">
      <alignment horizontal="center" vertical="center"/>
    </xf>
    <xf numFmtId="176" fontId="25" fillId="5" borderId="23" xfId="9" applyNumberFormat="1" applyFont="1" applyFill="1" applyBorder="1" applyAlignment="1">
      <alignment horizontal="center" vertical="center"/>
    </xf>
    <xf numFmtId="176" fontId="25" fillId="5" borderId="21" xfId="9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8" fillId="0" borderId="0" xfId="6" applyFont="1" applyAlignment="1">
      <alignment horizontal="center" vertical="center" wrapText="1"/>
    </xf>
    <xf numFmtId="0" fontId="18" fillId="0" borderId="0" xfId="6" applyFont="1" applyAlignment="1">
      <alignment horizontal="left" vertical="center"/>
    </xf>
    <xf numFmtId="0" fontId="13" fillId="0" borderId="0" xfId="3" applyFont="1" applyAlignment="1">
      <alignment horizontal="center" vertical="center"/>
    </xf>
    <xf numFmtId="0" fontId="27" fillId="6" borderId="45" xfId="3" applyFont="1" applyFill="1" applyBorder="1" applyAlignment="1">
      <alignment horizontal="left" vertical="center"/>
    </xf>
    <xf numFmtId="0" fontId="27" fillId="6" borderId="47" xfId="3" applyFont="1" applyFill="1" applyBorder="1" applyAlignment="1">
      <alignment horizontal="left" vertical="center"/>
    </xf>
    <xf numFmtId="0" fontId="27" fillId="2" borderId="4" xfId="3" applyFont="1" applyFill="1" applyBorder="1" applyAlignment="1">
      <alignment horizontal="left" vertical="center"/>
    </xf>
    <xf numFmtId="0" fontId="27" fillId="2" borderId="55" xfId="3" applyFont="1" applyFill="1" applyBorder="1" applyAlignment="1">
      <alignment horizontal="left" vertical="center"/>
    </xf>
    <xf numFmtId="0" fontId="27" fillId="2" borderId="40" xfId="3" applyFont="1" applyFill="1" applyBorder="1" applyAlignment="1">
      <alignment horizontal="left" vertical="center"/>
    </xf>
    <xf numFmtId="175" fontId="26" fillId="0" borderId="9" xfId="3" applyNumberFormat="1" applyFont="1" applyBorder="1" applyAlignment="1">
      <alignment horizontal="center" vertical="center"/>
    </xf>
    <xf numFmtId="175" fontId="26" fillId="0" borderId="20" xfId="3" applyNumberFormat="1" applyFont="1" applyBorder="1" applyAlignment="1">
      <alignment horizontal="center" vertical="center"/>
    </xf>
    <xf numFmtId="175" fontId="26" fillId="0" borderId="12" xfId="3" applyNumberFormat="1" applyFont="1" applyBorder="1" applyAlignment="1">
      <alignment horizontal="center" vertical="center"/>
    </xf>
    <xf numFmtId="175" fontId="26" fillId="0" borderId="28" xfId="3" applyNumberFormat="1" applyFont="1" applyBorder="1" applyAlignment="1">
      <alignment horizontal="center" vertical="center"/>
    </xf>
    <xf numFmtId="175" fontId="26" fillId="0" borderId="17" xfId="3" applyNumberFormat="1" applyFont="1" applyBorder="1" applyAlignment="1">
      <alignment horizontal="center" vertical="center"/>
    </xf>
    <xf numFmtId="175" fontId="26" fillId="0" borderId="52" xfId="3" applyNumberFormat="1" applyFont="1" applyBorder="1" applyAlignment="1">
      <alignment horizontal="center" vertical="center"/>
    </xf>
    <xf numFmtId="0" fontId="38" fillId="3" borderId="48" xfId="3" applyFont="1" applyFill="1" applyBorder="1" applyAlignment="1">
      <alignment horizontal="center" vertical="center"/>
    </xf>
    <xf numFmtId="0" fontId="38" fillId="3" borderId="45" xfId="3" applyFont="1" applyFill="1" applyBorder="1" applyAlignment="1">
      <alignment horizontal="center" vertical="center"/>
    </xf>
    <xf numFmtId="0" fontId="38" fillId="3" borderId="47" xfId="3" applyFont="1" applyFill="1" applyBorder="1" applyAlignment="1">
      <alignment horizontal="center" vertical="center"/>
    </xf>
    <xf numFmtId="0" fontId="38" fillId="3" borderId="58" xfId="3" applyFont="1" applyFill="1" applyBorder="1" applyAlignment="1">
      <alignment horizontal="center" vertical="center" wrapText="1"/>
    </xf>
    <xf numFmtId="0" fontId="38" fillId="3" borderId="26" xfId="3" applyFont="1" applyFill="1" applyBorder="1" applyAlignment="1">
      <alignment horizontal="center" vertical="center"/>
    </xf>
    <xf numFmtId="0" fontId="38" fillId="3" borderId="59" xfId="3" applyFont="1" applyFill="1" applyBorder="1" applyAlignment="1">
      <alignment horizontal="center" vertical="center"/>
    </xf>
    <xf numFmtId="0" fontId="27" fillId="6" borderId="23" xfId="3" applyFont="1" applyFill="1" applyBorder="1" applyAlignment="1">
      <alignment horizontal="left" vertical="center"/>
    </xf>
    <xf numFmtId="0" fontId="27" fillId="6" borderId="22" xfId="3" applyFont="1" applyFill="1" applyBorder="1" applyAlignment="1">
      <alignment horizontal="left" vertical="center"/>
    </xf>
    <xf numFmtId="0" fontId="27" fillId="6" borderId="21" xfId="3" applyFont="1" applyFill="1" applyBorder="1" applyAlignment="1">
      <alignment horizontal="left" vertical="center"/>
    </xf>
    <xf numFmtId="0" fontId="26" fillId="0" borderId="11" xfId="3" applyFont="1" applyBorder="1" applyAlignment="1">
      <alignment horizontal="center" vertical="center"/>
    </xf>
    <xf numFmtId="0" fontId="26" fillId="0" borderId="19" xfId="3" applyFont="1" applyBorder="1" applyAlignment="1">
      <alignment horizontal="center" vertical="center"/>
    </xf>
    <xf numFmtId="0" fontId="26" fillId="0" borderId="10" xfId="12" applyFont="1" applyBorder="1" applyAlignment="1">
      <alignment horizontal="center" vertical="center" wrapText="1"/>
    </xf>
    <xf numFmtId="0" fontId="26" fillId="0" borderId="18" xfId="12" applyFont="1" applyBorder="1" applyAlignment="1">
      <alignment horizontal="center" vertical="center" wrapText="1"/>
    </xf>
    <xf numFmtId="0" fontId="27" fillId="2" borderId="50" xfId="3" applyFont="1" applyFill="1" applyBorder="1" applyAlignment="1">
      <alignment horizontal="left" vertical="center"/>
    </xf>
    <xf numFmtId="175" fontId="26" fillId="0" borderId="29" xfId="3" applyNumberFormat="1" applyFont="1" applyBorder="1" applyAlignment="1">
      <alignment horizontal="center" vertical="center"/>
    </xf>
    <xf numFmtId="175" fontId="26" fillId="0" borderId="30" xfId="3" applyNumberFormat="1" applyFont="1" applyBorder="1" applyAlignment="1">
      <alignment horizontal="center" vertical="center"/>
    </xf>
    <xf numFmtId="175" fontId="26" fillId="0" borderId="0" xfId="3" applyNumberFormat="1" applyFont="1" applyAlignment="1">
      <alignment horizontal="center" vertical="center"/>
    </xf>
    <xf numFmtId="175" fontId="26" fillId="0" borderId="31" xfId="3" applyNumberFormat="1" applyFont="1" applyBorder="1" applyAlignment="1">
      <alignment horizontal="center" vertical="center"/>
    </xf>
    <xf numFmtId="175" fontId="26" fillId="0" borderId="26" xfId="3" applyNumberFormat="1" applyFont="1" applyBorder="1" applyAlignment="1">
      <alignment horizontal="center" vertical="center"/>
    </xf>
    <xf numFmtId="175" fontId="26" fillId="0" borderId="27" xfId="3" applyNumberFormat="1" applyFont="1" applyBorder="1" applyAlignment="1">
      <alignment horizontal="center" vertical="center"/>
    </xf>
    <xf numFmtId="0" fontId="27" fillId="6" borderId="48" xfId="3" applyFont="1" applyFill="1" applyBorder="1" applyAlignment="1">
      <alignment horizontal="left" vertical="center"/>
    </xf>
    <xf numFmtId="0" fontId="27" fillId="0" borderId="25" xfId="3" applyFont="1" applyBorder="1" applyAlignment="1">
      <alignment horizontal="center" vertical="center"/>
    </xf>
    <xf numFmtId="0" fontId="25" fillId="5" borderId="23" xfId="3" applyFont="1" applyFill="1" applyBorder="1" applyAlignment="1">
      <alignment horizontal="center" vertical="center"/>
    </xf>
    <xf numFmtId="0" fontId="25" fillId="5" borderId="22" xfId="3" applyFont="1" applyFill="1" applyBorder="1" applyAlignment="1">
      <alignment horizontal="center" vertical="center"/>
    </xf>
    <xf numFmtId="0" fontId="25" fillId="5" borderId="21" xfId="3" applyFont="1" applyFill="1" applyBorder="1" applyAlignment="1">
      <alignment horizontal="center" vertical="center"/>
    </xf>
    <xf numFmtId="9" fontId="26" fillId="0" borderId="16" xfId="3" applyNumberFormat="1" applyFont="1" applyBorder="1" applyAlignment="1">
      <alignment horizontal="left" vertical="center"/>
    </xf>
    <xf numFmtId="9" fontId="26" fillId="0" borderId="45" xfId="3" applyNumberFormat="1" applyFont="1" applyBorder="1" applyAlignment="1">
      <alignment horizontal="left" vertical="center"/>
    </xf>
    <xf numFmtId="9" fontId="26" fillId="0" borderId="44" xfId="3" applyNumberFormat="1" applyFont="1" applyBorder="1" applyAlignment="1">
      <alignment horizontal="left" vertical="center"/>
    </xf>
    <xf numFmtId="9" fontId="26" fillId="0" borderId="8" xfId="3" applyNumberFormat="1" applyFont="1" applyBorder="1" applyAlignment="1">
      <alignment horizontal="left" vertical="center"/>
    </xf>
    <xf numFmtId="9" fontId="26" fillId="0" borderId="25" xfId="3" applyNumberFormat="1" applyFont="1" applyBorder="1" applyAlignment="1">
      <alignment horizontal="left" vertical="center"/>
    </xf>
    <xf numFmtId="9" fontId="26" fillId="0" borderId="41" xfId="3" applyNumberFormat="1" applyFont="1" applyBorder="1" applyAlignment="1">
      <alignment horizontal="left" vertical="center"/>
    </xf>
    <xf numFmtId="0" fontId="27" fillId="2" borderId="2" xfId="3" applyFont="1" applyFill="1" applyBorder="1" applyAlignment="1">
      <alignment horizontal="left" vertical="center"/>
    </xf>
    <xf numFmtId="0" fontId="27" fillId="2" borderId="57" xfId="3" applyFont="1" applyFill="1" applyBorder="1" applyAlignment="1">
      <alignment horizontal="left" vertical="center"/>
    </xf>
    <xf numFmtId="0" fontId="27" fillId="2" borderId="54" xfId="3" applyFont="1" applyFill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34" fillId="0" borderId="0" xfId="13" applyAlignment="1">
      <alignment horizontal="center" vertical="center"/>
    </xf>
    <xf numFmtId="0" fontId="32" fillId="0" borderId="0" xfId="3" applyFont="1" applyAlignment="1">
      <alignment horizontal="center" vertical="center"/>
    </xf>
    <xf numFmtId="0" fontId="40" fillId="3" borderId="23" xfId="3" applyFont="1" applyFill="1" applyBorder="1" applyAlignment="1">
      <alignment horizontal="center" vertical="center" wrapText="1"/>
    </xf>
    <xf numFmtId="0" fontId="40" fillId="3" borderId="22" xfId="3" applyFont="1" applyFill="1" applyBorder="1" applyAlignment="1">
      <alignment horizontal="center" vertical="center" wrapText="1"/>
    </xf>
    <xf numFmtId="0" fontId="40" fillId="3" borderId="21" xfId="3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31" fillId="0" borderId="0" xfId="3" applyFont="1" applyAlignment="1">
      <alignment horizontal="center" vertical="center" wrapText="1"/>
    </xf>
    <xf numFmtId="0" fontId="39" fillId="3" borderId="51" xfId="0" applyFont="1" applyFill="1" applyBorder="1" applyAlignment="1">
      <alignment horizontal="center"/>
    </xf>
    <xf numFmtId="0" fontId="39" fillId="3" borderId="50" xfId="0" applyFont="1" applyFill="1" applyBorder="1" applyAlignment="1">
      <alignment horizontal="center"/>
    </xf>
    <xf numFmtId="0" fontId="39" fillId="3" borderId="49" xfId="0" applyFont="1" applyFill="1" applyBorder="1" applyAlignment="1">
      <alignment horizontal="center"/>
    </xf>
    <xf numFmtId="0" fontId="41" fillId="0" borderId="56" xfId="0" applyFont="1" applyBorder="1" applyAlignment="1">
      <alignment horizontal="center" vertical="center"/>
    </xf>
    <xf numFmtId="0" fontId="41" fillId="0" borderId="25" xfId="0" applyFont="1" applyBorder="1" applyAlignment="1">
      <alignment horizontal="center" vertical="center"/>
    </xf>
    <xf numFmtId="0" fontId="41" fillId="0" borderId="53" xfId="0" applyFont="1" applyBorder="1" applyAlignment="1">
      <alignment horizontal="center" vertical="center"/>
    </xf>
    <xf numFmtId="0" fontId="41" fillId="2" borderId="57" xfId="0" applyFont="1" applyFill="1" applyBorder="1" applyAlignment="1">
      <alignment horizontal="left" vertical="center" wrapText="1"/>
    </xf>
    <xf numFmtId="0" fontId="41" fillId="2" borderId="40" xfId="0" applyFont="1" applyFill="1" applyBorder="1" applyAlignment="1">
      <alignment horizontal="left" vertical="center" wrapText="1"/>
    </xf>
    <xf numFmtId="1" fontId="43" fillId="0" borderId="29" xfId="0" applyNumberFormat="1" applyFont="1" applyBorder="1" applyAlignment="1">
      <alignment horizontal="left" vertical="center"/>
    </xf>
    <xf numFmtId="1" fontId="43" fillId="0" borderId="0" xfId="0" applyNumberFormat="1" applyFont="1" applyAlignment="1">
      <alignment horizontal="left" vertical="center"/>
    </xf>
    <xf numFmtId="165" fontId="43" fillId="0" borderId="24" xfId="4" applyFont="1" applyBorder="1" applyAlignment="1">
      <alignment horizontal="center" vertical="center"/>
    </xf>
    <xf numFmtId="165" fontId="43" fillId="0" borderId="36" xfId="4" applyFont="1" applyBorder="1" applyAlignment="1">
      <alignment horizontal="center" vertical="center"/>
    </xf>
    <xf numFmtId="165" fontId="43" fillId="0" borderId="32" xfId="4" applyFont="1" applyBorder="1" applyAlignment="1">
      <alignment horizontal="center" vertical="center"/>
    </xf>
    <xf numFmtId="2" fontId="43" fillId="0" borderId="39" xfId="0" applyNumberFormat="1" applyFont="1" applyBorder="1" applyAlignment="1">
      <alignment horizontal="right" vertical="center"/>
    </xf>
    <xf numFmtId="2" fontId="43" fillId="0" borderId="38" xfId="0" applyNumberFormat="1" applyFont="1" applyBorder="1" applyAlignment="1">
      <alignment horizontal="right" vertical="center"/>
    </xf>
    <xf numFmtId="2" fontId="43" fillId="0" borderId="0" xfId="0" applyNumberFormat="1" applyFont="1" applyAlignment="1">
      <alignment horizontal="left" vertical="center"/>
    </xf>
    <xf numFmtId="2" fontId="2" fillId="3" borderId="48" xfId="0" applyNumberFormat="1" applyFont="1" applyFill="1" applyBorder="1" applyAlignment="1">
      <alignment horizontal="center" vertical="center" wrapText="1"/>
    </xf>
    <xf numFmtId="2" fontId="2" fillId="3" borderId="45" xfId="0" applyNumberFormat="1" applyFont="1" applyFill="1" applyBorder="1" applyAlignment="1">
      <alignment horizontal="center" vertical="center" wrapText="1"/>
    </xf>
    <xf numFmtId="2" fontId="2" fillId="3" borderId="47" xfId="0" applyNumberFormat="1" applyFont="1" applyFill="1" applyBorder="1" applyAlignment="1">
      <alignment horizontal="center" vertical="center" wrapText="1"/>
    </xf>
    <xf numFmtId="0" fontId="27" fillId="0" borderId="34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43" fillId="0" borderId="7" xfId="0" applyFont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 wrapText="1"/>
    </xf>
    <xf numFmtId="0" fontId="43" fillId="0" borderId="18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43" fillId="0" borderId="11" xfId="0" applyFont="1" applyBorder="1" applyAlignment="1">
      <alignment horizontal="center" vertical="center" wrapText="1"/>
    </xf>
    <xf numFmtId="0" fontId="43" fillId="0" borderId="19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37" fillId="4" borderId="15" xfId="0" applyFont="1" applyFill="1" applyBorder="1" applyAlignment="1">
      <alignment horizontal="center" vertical="center" wrapText="1"/>
    </xf>
    <xf numFmtId="0" fontId="37" fillId="4" borderId="14" xfId="0" applyFont="1" applyFill="1" applyBorder="1" applyAlignment="1">
      <alignment horizontal="center" vertical="center" wrapText="1"/>
    </xf>
    <xf numFmtId="0" fontId="37" fillId="4" borderId="16" xfId="0" applyFont="1" applyFill="1" applyBorder="1" applyAlignment="1">
      <alignment horizontal="center" vertical="center" wrapText="1"/>
    </xf>
    <xf numFmtId="0" fontId="43" fillId="0" borderId="6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left" vertical="center" wrapText="1"/>
    </xf>
    <xf numFmtId="0" fontId="27" fillId="0" borderId="18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center" vertical="center" wrapText="1"/>
    </xf>
    <xf numFmtId="165" fontId="45" fillId="0" borderId="33" xfId="4" applyFont="1" applyFill="1" applyBorder="1" applyAlignment="1">
      <alignment horizontal="center" vertical="center" wrapText="1"/>
    </xf>
    <xf numFmtId="165" fontId="45" fillId="0" borderId="43" xfId="4" applyFont="1" applyFill="1" applyBorder="1" applyAlignment="1">
      <alignment horizontal="center" vertical="center" wrapText="1"/>
    </xf>
    <xf numFmtId="165" fontId="45" fillId="0" borderId="42" xfId="4" applyFont="1" applyFill="1" applyBorder="1" applyAlignment="1">
      <alignment horizontal="center" vertical="center" wrapText="1"/>
    </xf>
    <xf numFmtId="165" fontId="45" fillId="0" borderId="37" xfId="4" applyFont="1" applyFill="1" applyBorder="1" applyAlignment="1">
      <alignment horizontal="center" vertical="center" wrapText="1"/>
    </xf>
    <xf numFmtId="165" fontId="45" fillId="0" borderId="39" xfId="4" applyFont="1" applyFill="1" applyBorder="1" applyAlignment="1">
      <alignment horizontal="center" vertical="center" wrapText="1"/>
    </xf>
    <xf numFmtId="165" fontId="45" fillId="0" borderId="38" xfId="4" applyFont="1" applyFill="1" applyBorder="1" applyAlignment="1">
      <alignment horizontal="center" vertical="center" wrapText="1"/>
    </xf>
    <xf numFmtId="42" fontId="27" fillId="0" borderId="6" xfId="1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3" borderId="6" xfId="0" applyFont="1" applyFill="1" applyBorder="1" applyAlignment="1">
      <alignment horizontal="center" vertical="center" wrapText="1"/>
    </xf>
    <xf numFmtId="0" fontId="38" fillId="3" borderId="5" xfId="0" applyFont="1" applyFill="1" applyBorder="1" applyAlignment="1">
      <alignment horizontal="center" vertical="center" wrapText="1"/>
    </xf>
    <xf numFmtId="2" fontId="43" fillId="0" borderId="7" xfId="0" applyNumberFormat="1" applyFont="1" applyBorder="1" applyAlignment="1">
      <alignment horizontal="center" vertical="center"/>
    </xf>
    <xf numFmtId="0" fontId="43" fillId="0" borderId="8" xfId="0" applyFont="1" applyBorder="1" applyAlignment="1">
      <alignment horizontal="center" vertical="center"/>
    </xf>
    <xf numFmtId="0" fontId="27" fillId="0" borderId="10" xfId="0" applyFont="1" applyBorder="1" applyAlignment="1">
      <alignment horizontal="right" vertical="center" wrapText="1"/>
    </xf>
    <xf numFmtId="0" fontId="27" fillId="0" borderId="7" xfId="0" applyFont="1" applyBorder="1" applyAlignment="1">
      <alignment horizontal="left" vertical="center" wrapText="1"/>
    </xf>
    <xf numFmtId="0" fontId="27" fillId="0" borderId="6" xfId="0" applyFont="1" applyBorder="1" applyAlignment="1">
      <alignment horizontal="left" vertical="center" wrapText="1"/>
    </xf>
    <xf numFmtId="0" fontId="37" fillId="0" borderId="15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37" fillId="0" borderId="16" xfId="0" applyFont="1" applyBorder="1" applyAlignment="1">
      <alignment horizontal="center" vertical="center" wrapText="1"/>
    </xf>
    <xf numFmtId="0" fontId="27" fillId="0" borderId="23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</cellXfs>
  <cellStyles count="14">
    <cellStyle name="Hipervínculo" xfId="13" builtinId="8"/>
    <cellStyle name="Millares [0] 2 3" xfId="7" xr:uid="{00000000-0005-0000-0000-000001000000}"/>
    <cellStyle name="Moneda [0]" xfId="1" builtinId="7"/>
    <cellStyle name="Moneda [0] 2" xfId="11" xr:uid="{00000000-0005-0000-0000-000003000000}"/>
    <cellStyle name="Moneda 2" xfId="2" xr:uid="{00000000-0005-0000-0000-000004000000}"/>
    <cellStyle name="Moneda 2 2 4" xfId="9" xr:uid="{00000000-0005-0000-0000-000005000000}"/>
    <cellStyle name="Moneda 3" xfId="4" xr:uid="{00000000-0005-0000-0000-000006000000}"/>
    <cellStyle name="Moneda 3 2" xfId="10" xr:uid="{00000000-0005-0000-0000-000007000000}"/>
    <cellStyle name="Normal" xfId="0" builtinId="0"/>
    <cellStyle name="Normal 2 2 3" xfId="3" xr:uid="{00000000-0005-0000-0000-000009000000}"/>
    <cellStyle name="Normal 2 3 2" xfId="6" xr:uid="{00000000-0005-0000-0000-00000A000000}"/>
    <cellStyle name="Normal 3 2" xfId="12" xr:uid="{00000000-0005-0000-0000-00000B000000}"/>
    <cellStyle name="Normal_comparativo" xfId="5" xr:uid="{00000000-0005-0000-0000-00000C000000}"/>
    <cellStyle name="Porcentaje 2 2" xfId="8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13lmv\ws-data\PROCESOS\RA-RC\Empaque\Mis%20documentos\MERVIN\CONTRATOS\SERV.%20INTEGRAL%20EMPAQUE%20CON%20GRAVA%20EN%20EL%20AREA%20GUAFITA%202003\Windows\Temp\libros%20costos%20tom-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ECP%20JERS/Escritorio/Consultoria/Consultorias%20Fonade/Copia%20de%20COSTEO-CABUYARO%203%20FASE%20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LANDRADE/OFICINA/Contrato%20GO2010056/informacion%202008/COSTEO%20DE%20A.I.U.%20Y%20FACTOR%20MULTIPLICADOR%20PARA%20PROYECTAR%20A&#209;O%2020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e0279706/Downloads/costeosdevasviviendasespaciopblicoptarysaneamie/Copia%20de%20COSTEO-CABUYARO%203%20FASE%20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i%20unidad\PROXI\MODELO%20CRONOGRAMA%20Y%20PRESUPUE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empo TOMC"/>
      <sheetName val="LLAVES"/>
      <sheetName val="LOGGING"/>
      <sheetName val="HERRAMIENTAS"/>
      <sheetName val="Rev."/>
      <sheetName val="Bha"/>
      <sheetName val="TOTAL REGISTROS"/>
      <sheetName val="hoyo intermedio"/>
      <sheetName val="hoyo producción"/>
      <sheetName val="REGISTRO 2 HOYO 8,5"/>
      <sheetName val="REGISTRO 1 HOYO  6,5"/>
      <sheetName val="REGISTRO 2 HOYO 6,5 "/>
      <sheetName val="ANEXO III-9"/>
      <sheetName val="TOTAL REGISTROS (2)"/>
      <sheetName val="REGISTRO 3 VSP-WST 8,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 MT"/>
      <sheetName val="FP"/>
      <sheetName val="PERSONAL"/>
      <sheetName val="IMPUESTOS"/>
      <sheetName val="AIU"/>
      <sheetName val="TOTAL OBRA"/>
      <sheetName val="FM (2)"/>
      <sheetName val="COSTEO FM"/>
      <sheetName val="IPC"/>
      <sheetName val="Ensayos Laborato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NOGRAMA"/>
      <sheetName val="PRESUPUESTO "/>
      <sheetName val="GERENCIA"/>
      <sheetName val="GERENCIA 2022"/>
      <sheetName val="INTERVENTORIA"/>
      <sheetName val="INTERVENTORIA 2022"/>
      <sheetName val="FACTOR MULTIPLICADOR"/>
      <sheetName val="FIDUCIA 2022"/>
      <sheetName val="FIDUCIA "/>
    </sheetNames>
    <sheetDataSet>
      <sheetData sheetId="0"/>
      <sheetData sheetId="1"/>
      <sheetData sheetId="2">
        <row r="5">
          <cell r="J5">
            <v>6500000</v>
          </cell>
        </row>
        <row r="6">
          <cell r="J6">
            <v>5000000</v>
          </cell>
        </row>
      </sheetData>
      <sheetData sheetId="3"/>
      <sheetData sheetId="4"/>
      <sheetData sheetId="5"/>
      <sheetData sheetId="6">
        <row r="50">
          <cell r="D50">
            <v>2.100006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51"/>
  <sheetViews>
    <sheetView view="pageBreakPreview" zoomScaleNormal="90" zoomScaleSheetLayoutView="100" workbookViewId="0">
      <selection activeCell="H20" sqref="H20"/>
    </sheetView>
  </sheetViews>
  <sheetFormatPr defaultColWidth="11.42578125" defaultRowHeight="12.75"/>
  <cols>
    <col min="1" max="1" width="14.42578125" style="1" customWidth="1"/>
    <col min="2" max="2" width="4.42578125" style="1" customWidth="1"/>
    <col min="3" max="3" width="6.7109375" style="3" customWidth="1"/>
    <col min="4" max="4" width="66.7109375" style="5" customWidth="1"/>
    <col min="5" max="5" width="10.28515625" style="4" customWidth="1"/>
    <col min="6" max="6" width="12.5703125" style="3" customWidth="1"/>
    <col min="7" max="7" width="16.7109375" style="13" customWidth="1"/>
    <col min="8" max="8" width="25.140625" style="13" customWidth="1"/>
    <col min="9" max="9" width="20.5703125" style="1" bestFit="1" customWidth="1"/>
    <col min="10" max="10" width="17.140625" style="1" bestFit="1" customWidth="1"/>
    <col min="11" max="11" width="17.5703125" style="1" bestFit="1" customWidth="1"/>
    <col min="12" max="16384" width="11.42578125" style="1"/>
  </cols>
  <sheetData>
    <row r="1" spans="3:18" ht="31.5" customHeight="1">
      <c r="C1" s="161" t="s">
        <v>0</v>
      </c>
      <c r="D1" s="161"/>
      <c r="E1" s="161"/>
      <c r="F1" s="161"/>
      <c r="G1" s="161"/>
      <c r="H1" s="161"/>
      <c r="J1" s="162"/>
      <c r="K1" s="162"/>
      <c r="L1" s="162"/>
      <c r="M1" s="162"/>
    </row>
    <row r="2" spans="3:18" ht="46.5" customHeight="1">
      <c r="C2" s="163" t="s">
        <v>1</v>
      </c>
      <c r="D2" s="163"/>
      <c r="E2" s="163"/>
      <c r="F2" s="163"/>
      <c r="G2" s="163"/>
      <c r="H2" s="163"/>
      <c r="I2" s="15"/>
      <c r="J2" s="15"/>
      <c r="K2" s="15"/>
      <c r="L2" s="15"/>
      <c r="M2" s="15"/>
      <c r="N2" s="15"/>
      <c r="O2" s="15"/>
      <c r="P2" s="15"/>
      <c r="Q2" s="15"/>
      <c r="R2" s="15"/>
    </row>
    <row r="3" spans="3:18" ht="18">
      <c r="C3" s="164" t="s">
        <v>2</v>
      </c>
      <c r="D3" s="165" t="s">
        <v>3</v>
      </c>
      <c r="E3" s="165" t="s">
        <v>4</v>
      </c>
      <c r="F3" s="164" t="s">
        <v>5</v>
      </c>
      <c r="G3" s="166" t="s">
        <v>6</v>
      </c>
      <c r="H3" s="166"/>
      <c r="I3" s="15"/>
      <c r="J3" s="15"/>
      <c r="K3" s="15"/>
      <c r="L3" s="15"/>
      <c r="M3" s="15"/>
      <c r="N3" s="15"/>
      <c r="O3" s="15"/>
      <c r="P3" s="15"/>
      <c r="Q3" s="15"/>
      <c r="R3" s="15"/>
    </row>
    <row r="4" spans="3:18" ht="18">
      <c r="C4" s="164"/>
      <c r="D4" s="165"/>
      <c r="E4" s="165"/>
      <c r="F4" s="164"/>
      <c r="G4" s="157" t="s">
        <v>7</v>
      </c>
      <c r="H4" s="157" t="s">
        <v>8</v>
      </c>
      <c r="I4" s="15"/>
      <c r="J4" s="15"/>
      <c r="K4" s="15"/>
      <c r="L4" s="15"/>
      <c r="M4" s="15"/>
      <c r="N4" s="15"/>
      <c r="O4" s="15"/>
      <c r="P4" s="15"/>
      <c r="Q4" s="15"/>
      <c r="R4" s="15"/>
    </row>
    <row r="5" spans="3:18" ht="21.75" customHeight="1">
      <c r="C5" s="167" t="s">
        <v>9</v>
      </c>
      <c r="D5" s="167"/>
      <c r="E5" s="167"/>
      <c r="F5" s="167"/>
      <c r="G5" s="167"/>
      <c r="H5" s="167"/>
    </row>
    <row r="6" spans="3:18" ht="30" customHeight="1">
      <c r="C6" s="105" t="s">
        <v>10</v>
      </c>
      <c r="D6" s="132" t="s">
        <v>11</v>
      </c>
      <c r="E6" s="133" t="s">
        <v>4</v>
      </c>
      <c r="F6" s="103">
        <v>32</v>
      </c>
      <c r="G6" s="134">
        <v>527380</v>
      </c>
      <c r="H6" s="134">
        <f t="shared" ref="H6:H14" si="0">G6*F6</f>
        <v>16876160</v>
      </c>
      <c r="I6" s="2"/>
      <c r="J6" s="14"/>
    </row>
    <row r="7" spans="3:18" ht="27.75" customHeight="1">
      <c r="C7" s="105" t="s">
        <v>12</v>
      </c>
      <c r="D7" s="132" t="s">
        <v>13</v>
      </c>
      <c r="E7" s="133" t="s">
        <v>4</v>
      </c>
      <c r="F7" s="103">
        <v>22</v>
      </c>
      <c r="G7" s="134">
        <v>251879</v>
      </c>
      <c r="H7" s="134">
        <f t="shared" si="0"/>
        <v>5541338</v>
      </c>
      <c r="I7" s="2"/>
      <c r="J7" s="14"/>
    </row>
    <row r="8" spans="3:18" ht="28.5">
      <c r="C8" s="105" t="s">
        <v>14</v>
      </c>
      <c r="D8" s="132" t="s">
        <v>15</v>
      </c>
      <c r="E8" s="133" t="s">
        <v>4</v>
      </c>
      <c r="F8" s="103">
        <v>1105</v>
      </c>
      <c r="G8" s="134">
        <v>234131</v>
      </c>
      <c r="H8" s="134">
        <f t="shared" si="0"/>
        <v>258714755</v>
      </c>
      <c r="I8" s="2"/>
      <c r="J8" s="14"/>
    </row>
    <row r="9" spans="3:18" ht="28.5">
      <c r="C9" s="105" t="s">
        <v>16</v>
      </c>
      <c r="D9" s="132" t="s">
        <v>17</v>
      </c>
      <c r="E9" s="133" t="s">
        <v>4</v>
      </c>
      <c r="F9" s="103">
        <v>2425</v>
      </c>
      <c r="G9" s="134">
        <v>244470</v>
      </c>
      <c r="H9" s="134">
        <f t="shared" si="0"/>
        <v>592839750</v>
      </c>
      <c r="I9" s="2"/>
      <c r="J9" s="14"/>
    </row>
    <row r="10" spans="3:18" ht="28.5">
      <c r="C10" s="105" t="s">
        <v>18</v>
      </c>
      <c r="D10" s="132" t="s">
        <v>19</v>
      </c>
      <c r="E10" s="133" t="s">
        <v>4</v>
      </c>
      <c r="F10" s="103">
        <v>81</v>
      </c>
      <c r="G10" s="134">
        <v>467669</v>
      </c>
      <c r="H10" s="134">
        <f t="shared" si="0"/>
        <v>37881189</v>
      </c>
      <c r="I10" s="2"/>
      <c r="J10" s="14"/>
    </row>
    <row r="11" spans="3:18" ht="28.5">
      <c r="C11" s="105" t="s">
        <v>20</v>
      </c>
      <c r="D11" s="132" t="s">
        <v>21</v>
      </c>
      <c r="E11" s="133" t="s">
        <v>4</v>
      </c>
      <c r="F11" s="103">
        <v>39</v>
      </c>
      <c r="G11" s="134">
        <v>426974</v>
      </c>
      <c r="H11" s="134">
        <f t="shared" si="0"/>
        <v>16651986</v>
      </c>
      <c r="I11" s="2"/>
      <c r="J11" s="14"/>
    </row>
    <row r="12" spans="3:18" ht="27.75" customHeight="1">
      <c r="C12" s="105" t="s">
        <v>22</v>
      </c>
      <c r="D12" s="132" t="s">
        <v>23</v>
      </c>
      <c r="E12" s="133" t="s">
        <v>4</v>
      </c>
      <c r="F12" s="103">
        <v>212</v>
      </c>
      <c r="G12" s="134">
        <v>1258292</v>
      </c>
      <c r="H12" s="134">
        <f t="shared" si="0"/>
        <v>266757904</v>
      </c>
      <c r="I12" s="2"/>
      <c r="J12" s="14"/>
    </row>
    <row r="13" spans="3:18" ht="14.25">
      <c r="C13" s="105" t="s">
        <v>24</v>
      </c>
      <c r="D13" s="132" t="s">
        <v>25</v>
      </c>
      <c r="E13" s="133" t="s">
        <v>4</v>
      </c>
      <c r="F13" s="103">
        <v>626</v>
      </c>
      <c r="G13" s="134">
        <v>1067077</v>
      </c>
      <c r="H13" s="134">
        <f t="shared" si="0"/>
        <v>667990202</v>
      </c>
      <c r="I13" s="2"/>
      <c r="J13" s="14"/>
    </row>
    <row r="14" spans="3:18" ht="28.5">
      <c r="C14" s="105" t="s">
        <v>26</v>
      </c>
      <c r="D14" s="132" t="s">
        <v>27</v>
      </c>
      <c r="E14" s="133" t="s">
        <v>4</v>
      </c>
      <c r="F14" s="103">
        <v>207</v>
      </c>
      <c r="G14" s="134">
        <v>401151</v>
      </c>
      <c r="H14" s="134">
        <f t="shared" si="0"/>
        <v>83038257</v>
      </c>
      <c r="I14" s="2"/>
      <c r="J14" s="14"/>
    </row>
    <row r="15" spans="3:18" ht="27.75" customHeight="1">
      <c r="C15" s="168" t="s">
        <v>28</v>
      </c>
      <c r="D15" s="168"/>
      <c r="E15" s="168"/>
      <c r="F15" s="168"/>
      <c r="G15" s="169"/>
      <c r="H15" s="158">
        <v>1946290884</v>
      </c>
      <c r="I15" s="13"/>
      <c r="J15" s="14"/>
      <c r="K15" s="2"/>
    </row>
    <row r="16" spans="3:18" ht="27.75" customHeight="1">
      <c r="C16" s="168" t="s">
        <v>29</v>
      </c>
      <c r="D16" s="168"/>
      <c r="E16" s="168"/>
      <c r="F16" s="168"/>
      <c r="G16" s="169"/>
      <c r="H16" s="159">
        <f>H15*19%</f>
        <v>369795267.95999998</v>
      </c>
      <c r="J16" s="14"/>
      <c r="K16" s="11"/>
    </row>
    <row r="17" spans="2:12" ht="27.75" customHeight="1">
      <c r="C17" s="170" t="s">
        <v>30</v>
      </c>
      <c r="D17" s="170"/>
      <c r="E17" s="170"/>
      <c r="F17" s="170"/>
      <c r="G17" s="171">
        <f>H15+H16</f>
        <v>2316086151.96</v>
      </c>
      <c r="H17" s="171"/>
      <c r="I17" s="154"/>
      <c r="J17" s="66"/>
      <c r="K17" s="12"/>
    </row>
    <row r="18" spans="2:12" ht="4.5" customHeight="1">
      <c r="C18" s="172"/>
      <c r="D18" s="172"/>
      <c r="E18" s="172"/>
      <c r="F18" s="172"/>
      <c r="G18" s="172"/>
      <c r="H18" s="172"/>
      <c r="I18" s="63"/>
      <c r="J18" s="63"/>
      <c r="K18" s="63"/>
      <c r="L18" s="63"/>
    </row>
    <row r="19" spans="2:12" ht="19.149999999999999" customHeight="1">
      <c r="C19" s="168" t="s">
        <v>31</v>
      </c>
      <c r="D19" s="168"/>
      <c r="E19" s="168"/>
      <c r="F19" s="168"/>
      <c r="G19" s="168"/>
      <c r="H19" s="168"/>
    </row>
    <row r="20" spans="2:12" ht="27.75" customHeight="1">
      <c r="C20" s="136" t="s">
        <v>32</v>
      </c>
      <c r="D20" s="176" t="s">
        <v>33</v>
      </c>
      <c r="E20" s="176"/>
      <c r="F20" s="176"/>
      <c r="G20" s="160"/>
      <c r="H20" s="134">
        <f>GERENCIA!I26</f>
        <v>167681809.375</v>
      </c>
      <c r="I20" s="12"/>
    </row>
    <row r="21" spans="2:12" ht="27.75" customHeight="1">
      <c r="C21" s="105" t="s">
        <v>34</v>
      </c>
      <c r="D21" s="177" t="s">
        <v>35</v>
      </c>
      <c r="E21" s="177"/>
      <c r="F21" s="177"/>
      <c r="G21" s="160"/>
      <c r="H21" s="134">
        <f>INTERVENTORIA!I32</f>
        <v>254804546.5</v>
      </c>
      <c r="I21" s="12"/>
      <c r="J21" s="67"/>
    </row>
    <row r="22" spans="2:12" ht="27.75" customHeight="1">
      <c r="C22" s="105" t="s">
        <v>36</v>
      </c>
      <c r="D22" s="177" t="s">
        <v>37</v>
      </c>
      <c r="E22" s="177"/>
      <c r="F22" s="177"/>
      <c r="G22" s="160"/>
      <c r="H22" s="134">
        <f>FIDUCIA!O14</f>
        <v>86358300</v>
      </c>
      <c r="I22" s="12"/>
      <c r="J22" s="65"/>
      <c r="K22" s="65"/>
    </row>
    <row r="23" spans="2:12" ht="27.75" customHeight="1">
      <c r="C23" s="105" t="s">
        <v>38</v>
      </c>
      <c r="D23" s="132" t="s">
        <v>39</v>
      </c>
      <c r="E23" s="133">
        <v>10</v>
      </c>
      <c r="F23" s="103" t="s">
        <v>40</v>
      </c>
      <c r="G23" s="160"/>
      <c r="H23" s="134">
        <f>H15*10%</f>
        <v>194629088.40000001</v>
      </c>
      <c r="I23" s="12"/>
      <c r="K23" s="12"/>
    </row>
    <row r="24" spans="2:12" ht="27.75" customHeight="1">
      <c r="C24" s="105" t="s">
        <v>41</v>
      </c>
      <c r="D24" s="135" t="s">
        <v>42</v>
      </c>
      <c r="E24" s="135"/>
      <c r="F24" s="135"/>
      <c r="G24" s="160"/>
      <c r="H24" s="134">
        <f>((H20+H21+H22+H23+H15)*0.004)</f>
        <v>10599058.5131</v>
      </c>
      <c r="I24" s="12"/>
      <c r="J24" s="11"/>
      <c r="K24" s="12"/>
    </row>
    <row r="25" spans="2:12" ht="27.75" customHeight="1">
      <c r="C25" s="168" t="s">
        <v>43</v>
      </c>
      <c r="D25" s="168"/>
      <c r="E25" s="168"/>
      <c r="F25" s="168"/>
      <c r="G25" s="171">
        <f>H20+H21+H22+H23+H24</f>
        <v>714072802.7881</v>
      </c>
      <c r="H25" s="171"/>
      <c r="J25" s="65"/>
    </row>
    <row r="26" spans="2:12" ht="4.5" customHeight="1">
      <c r="C26" s="172"/>
      <c r="D26" s="172"/>
      <c r="E26" s="172"/>
      <c r="F26" s="172"/>
      <c r="G26" s="173"/>
      <c r="H26" s="172"/>
      <c r="I26" s="64"/>
      <c r="J26" s="64"/>
      <c r="K26" s="64"/>
      <c r="L26" s="64"/>
    </row>
    <row r="27" spans="2:12" ht="33" customHeight="1">
      <c r="C27" s="174" t="s">
        <v>44</v>
      </c>
      <c r="D27" s="174"/>
      <c r="E27" s="174"/>
      <c r="F27" s="174"/>
      <c r="G27" s="175">
        <f>G17+G25</f>
        <v>3030158954.7481003</v>
      </c>
      <c r="H27" s="175"/>
      <c r="I27" s="154"/>
    </row>
    <row r="28" spans="2:12">
      <c r="C28" s="9"/>
      <c r="D28" s="9"/>
      <c r="E28" s="9"/>
      <c r="F28" s="9"/>
    </row>
    <row r="29" spans="2:12">
      <c r="C29" s="9"/>
      <c r="D29" s="9"/>
      <c r="E29" s="9"/>
      <c r="F29" s="9"/>
    </row>
    <row r="30" spans="2:12">
      <c r="C30" s="1"/>
      <c r="D30" s="1"/>
      <c r="E30" s="1"/>
      <c r="F30" s="1"/>
    </row>
    <row r="31" spans="2:12" ht="15">
      <c r="B31" s="10"/>
      <c r="C31" s="10"/>
      <c r="D31" s="10"/>
      <c r="E31" s="10"/>
      <c r="F31" s="10"/>
      <c r="G31" s="68"/>
    </row>
    <row r="32" spans="2:12" ht="15">
      <c r="B32" s="178"/>
      <c r="C32" s="178"/>
      <c r="D32" s="178"/>
      <c r="E32" s="178"/>
      <c r="F32" s="178"/>
      <c r="G32" s="178"/>
    </row>
    <row r="33" spans="3:8">
      <c r="C33" s="9"/>
      <c r="D33" s="9"/>
      <c r="E33" s="9"/>
      <c r="F33" s="9"/>
    </row>
    <row r="34" spans="3:8">
      <c r="C34" s="8"/>
      <c r="D34" s="8"/>
      <c r="E34" s="8"/>
      <c r="F34" s="8"/>
    </row>
    <row r="35" spans="3:8" ht="12.75" customHeight="1">
      <c r="C35" s="7"/>
      <c r="D35" s="7"/>
      <c r="E35" s="7"/>
      <c r="F35" s="7"/>
    </row>
    <row r="36" spans="3:8">
      <c r="C36" s="7"/>
      <c r="D36" s="7"/>
      <c r="E36" s="7"/>
      <c r="F36" s="7"/>
    </row>
    <row r="37" spans="3:8">
      <c r="C37" s="6"/>
      <c r="D37" s="6"/>
      <c r="E37" s="6"/>
      <c r="F37" s="6"/>
    </row>
    <row r="38" spans="3:8">
      <c r="C38" s="179"/>
      <c r="D38" s="179"/>
      <c r="E38" s="179"/>
      <c r="F38" s="179"/>
    </row>
    <row r="39" spans="3:8">
      <c r="C39" s="179"/>
      <c r="D39" s="179"/>
      <c r="E39" s="179"/>
      <c r="F39" s="179"/>
    </row>
    <row r="40" spans="3:8">
      <c r="C40" s="180"/>
      <c r="D40" s="180"/>
      <c r="E40" s="180"/>
      <c r="F40" s="180"/>
    </row>
    <row r="41" spans="3:8">
      <c r="C41" s="181"/>
      <c r="D41" s="182"/>
      <c r="E41" s="182"/>
      <c r="F41" s="182"/>
    </row>
    <row r="42" spans="3:8">
      <c r="C42" s="182"/>
      <c r="D42" s="182"/>
      <c r="E42" s="182"/>
      <c r="F42" s="182"/>
    </row>
    <row r="43" spans="3:8">
      <c r="C43" s="182"/>
      <c r="D43" s="182"/>
      <c r="E43" s="182"/>
      <c r="F43" s="182"/>
    </row>
    <row r="44" spans="3:8">
      <c r="C44" s="182"/>
      <c r="D44" s="182"/>
      <c r="E44" s="182"/>
      <c r="F44" s="182"/>
    </row>
    <row r="45" spans="3:8">
      <c r="C45" s="182"/>
      <c r="D45" s="182"/>
      <c r="E45" s="182"/>
      <c r="F45" s="182"/>
    </row>
    <row r="46" spans="3:8">
      <c r="C46" s="182"/>
      <c r="D46" s="182"/>
      <c r="E46" s="182"/>
      <c r="F46" s="182"/>
    </row>
    <row r="48" spans="3:8" s="3" customFormat="1">
      <c r="D48" s="5"/>
      <c r="E48" s="4"/>
      <c r="G48" s="69"/>
      <c r="H48" s="69"/>
    </row>
    <row r="49" spans="4:8" s="3" customFormat="1">
      <c r="D49" s="5"/>
      <c r="E49" s="4"/>
      <c r="G49" s="69"/>
      <c r="H49" s="69"/>
    </row>
    <row r="50" spans="4:8" s="3" customFormat="1">
      <c r="D50" s="5"/>
      <c r="E50" s="4"/>
      <c r="G50" s="69"/>
      <c r="H50" s="69"/>
    </row>
    <row r="51" spans="4:8" s="3" customFormat="1">
      <c r="D51" s="5"/>
      <c r="E51" s="4"/>
      <c r="G51" s="69"/>
      <c r="H51" s="69"/>
    </row>
  </sheetData>
  <mergeCells count="29">
    <mergeCell ref="B32:G32"/>
    <mergeCell ref="C38:F38"/>
    <mergeCell ref="C39:F39"/>
    <mergeCell ref="C40:F40"/>
    <mergeCell ref="C41:F46"/>
    <mergeCell ref="C18:H18"/>
    <mergeCell ref="C26:H26"/>
    <mergeCell ref="C25:F25"/>
    <mergeCell ref="C27:F27"/>
    <mergeCell ref="G25:H25"/>
    <mergeCell ref="G27:H27"/>
    <mergeCell ref="C19:H19"/>
    <mergeCell ref="D20:F20"/>
    <mergeCell ref="D21:F21"/>
    <mergeCell ref="D22:F22"/>
    <mergeCell ref="C5:H5"/>
    <mergeCell ref="C15:F15"/>
    <mergeCell ref="G15:G16"/>
    <mergeCell ref="C16:F16"/>
    <mergeCell ref="C17:F17"/>
    <mergeCell ref="G17:H17"/>
    <mergeCell ref="C1:H1"/>
    <mergeCell ref="J1:M1"/>
    <mergeCell ref="C2:H2"/>
    <mergeCell ref="C3:C4"/>
    <mergeCell ref="D3:D4"/>
    <mergeCell ref="E3:E4"/>
    <mergeCell ref="F3:F4"/>
    <mergeCell ref="G3:H3"/>
  </mergeCells>
  <printOptions horizontalCentered="1"/>
  <pageMargins left="0.25" right="0.25" top="0.75" bottom="0.75" header="0.3" footer="0.3"/>
  <pageSetup paperSize="9" scale="56" orientation="portrait" r:id="rId1"/>
  <rowBreaks count="1" manualBreakCount="1">
    <brk id="27" min="2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X45"/>
  <sheetViews>
    <sheetView tabSelected="1" view="pageBreakPreview" topLeftCell="B1" zoomScale="70" zoomScaleNormal="70" zoomScaleSheetLayoutView="70" workbookViewId="0">
      <selection activeCell="G5" sqref="G5"/>
    </sheetView>
  </sheetViews>
  <sheetFormatPr defaultColWidth="8.5703125" defaultRowHeight="12.75"/>
  <cols>
    <col min="1" max="1" width="6" style="16" customWidth="1"/>
    <col min="2" max="2" width="21.7109375" style="16" customWidth="1"/>
    <col min="3" max="3" width="7.5703125" style="16" customWidth="1"/>
    <col min="4" max="4" width="39.7109375" style="16" customWidth="1"/>
    <col min="5" max="5" width="39.42578125" style="16" customWidth="1"/>
    <col min="6" max="6" width="16.7109375" style="16" customWidth="1"/>
    <col min="7" max="7" width="13.28515625" style="16" customWidth="1"/>
    <col min="8" max="8" width="21" style="16" customWidth="1"/>
    <col min="9" max="9" width="20" style="16" customWidth="1"/>
    <col min="10" max="10" width="23" style="16" bestFit="1" customWidth="1"/>
    <col min="11" max="11" width="6" style="16" customWidth="1"/>
    <col min="12" max="12" width="16.7109375" style="16" customWidth="1"/>
    <col min="13" max="258" width="8.5703125" style="16"/>
    <col min="259" max="259" width="41" style="16" customWidth="1"/>
    <col min="260" max="260" width="20.28515625" style="16" customWidth="1"/>
    <col min="261" max="261" width="18.28515625" style="16" customWidth="1"/>
    <col min="262" max="262" width="12.42578125" style="16" customWidth="1"/>
    <col min="263" max="263" width="11" style="16" customWidth="1"/>
    <col min="264" max="264" width="24.42578125" style="16" customWidth="1"/>
    <col min="265" max="265" width="8.5703125" style="16"/>
    <col min="266" max="266" width="21.28515625" style="16" customWidth="1"/>
    <col min="267" max="267" width="14.5703125" style="16" customWidth="1"/>
    <col min="268" max="514" width="8.5703125" style="16"/>
    <col min="515" max="515" width="41" style="16" customWidth="1"/>
    <col min="516" max="516" width="20.28515625" style="16" customWidth="1"/>
    <col min="517" max="517" width="18.28515625" style="16" customWidth="1"/>
    <col min="518" max="518" width="12.42578125" style="16" customWidth="1"/>
    <col min="519" max="519" width="11" style="16" customWidth="1"/>
    <col min="520" max="520" width="24.42578125" style="16" customWidth="1"/>
    <col min="521" max="521" width="8.5703125" style="16"/>
    <col min="522" max="522" width="21.28515625" style="16" customWidth="1"/>
    <col min="523" max="523" width="14.5703125" style="16" customWidth="1"/>
    <col min="524" max="770" width="8.5703125" style="16"/>
    <col min="771" max="771" width="41" style="16" customWidth="1"/>
    <col min="772" max="772" width="20.28515625" style="16" customWidth="1"/>
    <col min="773" max="773" width="18.28515625" style="16" customWidth="1"/>
    <col min="774" max="774" width="12.42578125" style="16" customWidth="1"/>
    <col min="775" max="775" width="11" style="16" customWidth="1"/>
    <col min="776" max="776" width="24.42578125" style="16" customWidth="1"/>
    <col min="777" max="777" width="8.5703125" style="16"/>
    <col min="778" max="778" width="21.28515625" style="16" customWidth="1"/>
    <col min="779" max="779" width="14.5703125" style="16" customWidth="1"/>
    <col min="780" max="1026" width="8.5703125" style="16"/>
    <col min="1027" max="1027" width="41" style="16" customWidth="1"/>
    <col min="1028" max="1028" width="20.28515625" style="16" customWidth="1"/>
    <col min="1029" max="1029" width="18.28515625" style="16" customWidth="1"/>
    <col min="1030" max="1030" width="12.42578125" style="16" customWidth="1"/>
    <col min="1031" max="1031" width="11" style="16" customWidth="1"/>
    <col min="1032" max="1032" width="24.42578125" style="16" customWidth="1"/>
    <col min="1033" max="1033" width="8.5703125" style="16"/>
    <col min="1034" max="1034" width="21.28515625" style="16" customWidth="1"/>
    <col min="1035" max="1035" width="14.5703125" style="16" customWidth="1"/>
    <col min="1036" max="1282" width="8.5703125" style="16"/>
    <col min="1283" max="1283" width="41" style="16" customWidth="1"/>
    <col min="1284" max="1284" width="20.28515625" style="16" customWidth="1"/>
    <col min="1285" max="1285" width="18.28515625" style="16" customWidth="1"/>
    <col min="1286" max="1286" width="12.42578125" style="16" customWidth="1"/>
    <col min="1287" max="1287" width="11" style="16" customWidth="1"/>
    <col min="1288" max="1288" width="24.42578125" style="16" customWidth="1"/>
    <col min="1289" max="1289" width="8.5703125" style="16"/>
    <col min="1290" max="1290" width="21.28515625" style="16" customWidth="1"/>
    <col min="1291" max="1291" width="14.5703125" style="16" customWidth="1"/>
    <col min="1292" max="1538" width="8.5703125" style="16"/>
    <col min="1539" max="1539" width="41" style="16" customWidth="1"/>
    <col min="1540" max="1540" width="20.28515625" style="16" customWidth="1"/>
    <col min="1541" max="1541" width="18.28515625" style="16" customWidth="1"/>
    <col min="1542" max="1542" width="12.42578125" style="16" customWidth="1"/>
    <col min="1543" max="1543" width="11" style="16" customWidth="1"/>
    <col min="1544" max="1544" width="24.42578125" style="16" customWidth="1"/>
    <col min="1545" max="1545" width="8.5703125" style="16"/>
    <col min="1546" max="1546" width="21.28515625" style="16" customWidth="1"/>
    <col min="1547" max="1547" width="14.5703125" style="16" customWidth="1"/>
    <col min="1548" max="1794" width="8.5703125" style="16"/>
    <col min="1795" max="1795" width="41" style="16" customWidth="1"/>
    <col min="1796" max="1796" width="20.28515625" style="16" customWidth="1"/>
    <col min="1797" max="1797" width="18.28515625" style="16" customWidth="1"/>
    <col min="1798" max="1798" width="12.42578125" style="16" customWidth="1"/>
    <col min="1799" max="1799" width="11" style="16" customWidth="1"/>
    <col min="1800" max="1800" width="24.42578125" style="16" customWidth="1"/>
    <col min="1801" max="1801" width="8.5703125" style="16"/>
    <col min="1802" max="1802" width="21.28515625" style="16" customWidth="1"/>
    <col min="1803" max="1803" width="14.5703125" style="16" customWidth="1"/>
    <col min="1804" max="2050" width="8.5703125" style="16"/>
    <col min="2051" max="2051" width="41" style="16" customWidth="1"/>
    <col min="2052" max="2052" width="20.28515625" style="16" customWidth="1"/>
    <col min="2053" max="2053" width="18.28515625" style="16" customWidth="1"/>
    <col min="2054" max="2054" width="12.42578125" style="16" customWidth="1"/>
    <col min="2055" max="2055" width="11" style="16" customWidth="1"/>
    <col min="2056" max="2056" width="24.42578125" style="16" customWidth="1"/>
    <col min="2057" max="2057" width="8.5703125" style="16"/>
    <col min="2058" max="2058" width="21.28515625" style="16" customWidth="1"/>
    <col min="2059" max="2059" width="14.5703125" style="16" customWidth="1"/>
    <col min="2060" max="2306" width="8.5703125" style="16"/>
    <col min="2307" max="2307" width="41" style="16" customWidth="1"/>
    <col min="2308" max="2308" width="20.28515625" style="16" customWidth="1"/>
    <col min="2309" max="2309" width="18.28515625" style="16" customWidth="1"/>
    <col min="2310" max="2310" width="12.42578125" style="16" customWidth="1"/>
    <col min="2311" max="2311" width="11" style="16" customWidth="1"/>
    <col min="2312" max="2312" width="24.42578125" style="16" customWidth="1"/>
    <col min="2313" max="2313" width="8.5703125" style="16"/>
    <col min="2314" max="2314" width="21.28515625" style="16" customWidth="1"/>
    <col min="2315" max="2315" width="14.5703125" style="16" customWidth="1"/>
    <col min="2316" max="2562" width="8.5703125" style="16"/>
    <col min="2563" max="2563" width="41" style="16" customWidth="1"/>
    <col min="2564" max="2564" width="20.28515625" style="16" customWidth="1"/>
    <col min="2565" max="2565" width="18.28515625" style="16" customWidth="1"/>
    <col min="2566" max="2566" width="12.42578125" style="16" customWidth="1"/>
    <col min="2567" max="2567" width="11" style="16" customWidth="1"/>
    <col min="2568" max="2568" width="24.42578125" style="16" customWidth="1"/>
    <col min="2569" max="2569" width="8.5703125" style="16"/>
    <col min="2570" max="2570" width="21.28515625" style="16" customWidth="1"/>
    <col min="2571" max="2571" width="14.5703125" style="16" customWidth="1"/>
    <col min="2572" max="2818" width="8.5703125" style="16"/>
    <col min="2819" max="2819" width="41" style="16" customWidth="1"/>
    <col min="2820" max="2820" width="20.28515625" style="16" customWidth="1"/>
    <col min="2821" max="2821" width="18.28515625" style="16" customWidth="1"/>
    <col min="2822" max="2822" width="12.42578125" style="16" customWidth="1"/>
    <col min="2823" max="2823" width="11" style="16" customWidth="1"/>
    <col min="2824" max="2824" width="24.42578125" style="16" customWidth="1"/>
    <col min="2825" max="2825" width="8.5703125" style="16"/>
    <col min="2826" max="2826" width="21.28515625" style="16" customWidth="1"/>
    <col min="2827" max="2827" width="14.5703125" style="16" customWidth="1"/>
    <col min="2828" max="3074" width="8.5703125" style="16"/>
    <col min="3075" max="3075" width="41" style="16" customWidth="1"/>
    <col min="3076" max="3076" width="20.28515625" style="16" customWidth="1"/>
    <col min="3077" max="3077" width="18.28515625" style="16" customWidth="1"/>
    <col min="3078" max="3078" width="12.42578125" style="16" customWidth="1"/>
    <col min="3079" max="3079" width="11" style="16" customWidth="1"/>
    <col min="3080" max="3080" width="24.42578125" style="16" customWidth="1"/>
    <col min="3081" max="3081" width="8.5703125" style="16"/>
    <col min="3082" max="3082" width="21.28515625" style="16" customWidth="1"/>
    <col min="3083" max="3083" width="14.5703125" style="16" customWidth="1"/>
    <col min="3084" max="3330" width="8.5703125" style="16"/>
    <col min="3331" max="3331" width="41" style="16" customWidth="1"/>
    <col min="3332" max="3332" width="20.28515625" style="16" customWidth="1"/>
    <col min="3333" max="3333" width="18.28515625" style="16" customWidth="1"/>
    <col min="3334" max="3334" width="12.42578125" style="16" customWidth="1"/>
    <col min="3335" max="3335" width="11" style="16" customWidth="1"/>
    <col min="3336" max="3336" width="24.42578125" style="16" customWidth="1"/>
    <col min="3337" max="3337" width="8.5703125" style="16"/>
    <col min="3338" max="3338" width="21.28515625" style="16" customWidth="1"/>
    <col min="3339" max="3339" width="14.5703125" style="16" customWidth="1"/>
    <col min="3340" max="3586" width="8.5703125" style="16"/>
    <col min="3587" max="3587" width="41" style="16" customWidth="1"/>
    <col min="3588" max="3588" width="20.28515625" style="16" customWidth="1"/>
    <col min="3589" max="3589" width="18.28515625" style="16" customWidth="1"/>
    <col min="3590" max="3590" width="12.42578125" style="16" customWidth="1"/>
    <col min="3591" max="3591" width="11" style="16" customWidth="1"/>
    <col min="3592" max="3592" width="24.42578125" style="16" customWidth="1"/>
    <col min="3593" max="3593" width="8.5703125" style="16"/>
    <col min="3594" max="3594" width="21.28515625" style="16" customWidth="1"/>
    <col min="3595" max="3595" width="14.5703125" style="16" customWidth="1"/>
    <col min="3596" max="3842" width="8.5703125" style="16"/>
    <col min="3843" max="3843" width="41" style="16" customWidth="1"/>
    <col min="3844" max="3844" width="20.28515625" style="16" customWidth="1"/>
    <col min="3845" max="3845" width="18.28515625" style="16" customWidth="1"/>
    <col min="3846" max="3846" width="12.42578125" style="16" customWidth="1"/>
    <col min="3847" max="3847" width="11" style="16" customWidth="1"/>
    <col min="3848" max="3848" width="24.42578125" style="16" customWidth="1"/>
    <col min="3849" max="3849" width="8.5703125" style="16"/>
    <col min="3850" max="3850" width="21.28515625" style="16" customWidth="1"/>
    <col min="3851" max="3851" width="14.5703125" style="16" customWidth="1"/>
    <col min="3852" max="4098" width="8.5703125" style="16"/>
    <col min="4099" max="4099" width="41" style="16" customWidth="1"/>
    <col min="4100" max="4100" width="20.28515625" style="16" customWidth="1"/>
    <col min="4101" max="4101" width="18.28515625" style="16" customWidth="1"/>
    <col min="4102" max="4102" width="12.42578125" style="16" customWidth="1"/>
    <col min="4103" max="4103" width="11" style="16" customWidth="1"/>
    <col min="4104" max="4104" width="24.42578125" style="16" customWidth="1"/>
    <col min="4105" max="4105" width="8.5703125" style="16"/>
    <col min="4106" max="4106" width="21.28515625" style="16" customWidth="1"/>
    <col min="4107" max="4107" width="14.5703125" style="16" customWidth="1"/>
    <col min="4108" max="4354" width="8.5703125" style="16"/>
    <col min="4355" max="4355" width="41" style="16" customWidth="1"/>
    <col min="4356" max="4356" width="20.28515625" style="16" customWidth="1"/>
    <col min="4357" max="4357" width="18.28515625" style="16" customWidth="1"/>
    <col min="4358" max="4358" width="12.42578125" style="16" customWidth="1"/>
    <col min="4359" max="4359" width="11" style="16" customWidth="1"/>
    <col min="4360" max="4360" width="24.42578125" style="16" customWidth="1"/>
    <col min="4361" max="4361" width="8.5703125" style="16"/>
    <col min="4362" max="4362" width="21.28515625" style="16" customWidth="1"/>
    <col min="4363" max="4363" width="14.5703125" style="16" customWidth="1"/>
    <col min="4364" max="4610" width="8.5703125" style="16"/>
    <col min="4611" max="4611" width="41" style="16" customWidth="1"/>
    <col min="4612" max="4612" width="20.28515625" style="16" customWidth="1"/>
    <col min="4613" max="4613" width="18.28515625" style="16" customWidth="1"/>
    <col min="4614" max="4614" width="12.42578125" style="16" customWidth="1"/>
    <col min="4615" max="4615" width="11" style="16" customWidth="1"/>
    <col min="4616" max="4616" width="24.42578125" style="16" customWidth="1"/>
    <col min="4617" max="4617" width="8.5703125" style="16"/>
    <col min="4618" max="4618" width="21.28515625" style="16" customWidth="1"/>
    <col min="4619" max="4619" width="14.5703125" style="16" customWidth="1"/>
    <col min="4620" max="4866" width="8.5703125" style="16"/>
    <col min="4867" max="4867" width="41" style="16" customWidth="1"/>
    <col min="4868" max="4868" width="20.28515625" style="16" customWidth="1"/>
    <col min="4869" max="4869" width="18.28515625" style="16" customWidth="1"/>
    <col min="4870" max="4870" width="12.42578125" style="16" customWidth="1"/>
    <col min="4871" max="4871" width="11" style="16" customWidth="1"/>
    <col min="4872" max="4872" width="24.42578125" style="16" customWidth="1"/>
    <col min="4873" max="4873" width="8.5703125" style="16"/>
    <col min="4874" max="4874" width="21.28515625" style="16" customWidth="1"/>
    <col min="4875" max="4875" width="14.5703125" style="16" customWidth="1"/>
    <col min="4876" max="5122" width="8.5703125" style="16"/>
    <col min="5123" max="5123" width="41" style="16" customWidth="1"/>
    <col min="5124" max="5124" width="20.28515625" style="16" customWidth="1"/>
    <col min="5125" max="5125" width="18.28515625" style="16" customWidth="1"/>
    <col min="5126" max="5126" width="12.42578125" style="16" customWidth="1"/>
    <col min="5127" max="5127" width="11" style="16" customWidth="1"/>
    <col min="5128" max="5128" width="24.42578125" style="16" customWidth="1"/>
    <col min="5129" max="5129" width="8.5703125" style="16"/>
    <col min="5130" max="5130" width="21.28515625" style="16" customWidth="1"/>
    <col min="5131" max="5131" width="14.5703125" style="16" customWidth="1"/>
    <col min="5132" max="5378" width="8.5703125" style="16"/>
    <col min="5379" max="5379" width="41" style="16" customWidth="1"/>
    <col min="5380" max="5380" width="20.28515625" style="16" customWidth="1"/>
    <col min="5381" max="5381" width="18.28515625" style="16" customWidth="1"/>
    <col min="5382" max="5382" width="12.42578125" style="16" customWidth="1"/>
    <col min="5383" max="5383" width="11" style="16" customWidth="1"/>
    <col min="5384" max="5384" width="24.42578125" style="16" customWidth="1"/>
    <col min="5385" max="5385" width="8.5703125" style="16"/>
    <col min="5386" max="5386" width="21.28515625" style="16" customWidth="1"/>
    <col min="5387" max="5387" width="14.5703125" style="16" customWidth="1"/>
    <col min="5388" max="5634" width="8.5703125" style="16"/>
    <col min="5635" max="5635" width="41" style="16" customWidth="1"/>
    <col min="5636" max="5636" width="20.28515625" style="16" customWidth="1"/>
    <col min="5637" max="5637" width="18.28515625" style="16" customWidth="1"/>
    <col min="5638" max="5638" width="12.42578125" style="16" customWidth="1"/>
    <col min="5639" max="5639" width="11" style="16" customWidth="1"/>
    <col min="5640" max="5640" width="24.42578125" style="16" customWidth="1"/>
    <col min="5641" max="5641" width="8.5703125" style="16"/>
    <col min="5642" max="5642" width="21.28515625" style="16" customWidth="1"/>
    <col min="5643" max="5643" width="14.5703125" style="16" customWidth="1"/>
    <col min="5644" max="5890" width="8.5703125" style="16"/>
    <col min="5891" max="5891" width="41" style="16" customWidth="1"/>
    <col min="5892" max="5892" width="20.28515625" style="16" customWidth="1"/>
    <col min="5893" max="5893" width="18.28515625" style="16" customWidth="1"/>
    <col min="5894" max="5894" width="12.42578125" style="16" customWidth="1"/>
    <col min="5895" max="5895" width="11" style="16" customWidth="1"/>
    <col min="5896" max="5896" width="24.42578125" style="16" customWidth="1"/>
    <col min="5897" max="5897" width="8.5703125" style="16"/>
    <col min="5898" max="5898" width="21.28515625" style="16" customWidth="1"/>
    <col min="5899" max="5899" width="14.5703125" style="16" customWidth="1"/>
    <col min="5900" max="6146" width="8.5703125" style="16"/>
    <col min="6147" max="6147" width="41" style="16" customWidth="1"/>
    <col min="6148" max="6148" width="20.28515625" style="16" customWidth="1"/>
    <col min="6149" max="6149" width="18.28515625" style="16" customWidth="1"/>
    <col min="6150" max="6150" width="12.42578125" style="16" customWidth="1"/>
    <col min="6151" max="6151" width="11" style="16" customWidth="1"/>
    <col min="6152" max="6152" width="24.42578125" style="16" customWidth="1"/>
    <col min="6153" max="6153" width="8.5703125" style="16"/>
    <col min="6154" max="6154" width="21.28515625" style="16" customWidth="1"/>
    <col min="6155" max="6155" width="14.5703125" style="16" customWidth="1"/>
    <col min="6156" max="6402" width="8.5703125" style="16"/>
    <col min="6403" max="6403" width="41" style="16" customWidth="1"/>
    <col min="6404" max="6404" width="20.28515625" style="16" customWidth="1"/>
    <col min="6405" max="6405" width="18.28515625" style="16" customWidth="1"/>
    <col min="6406" max="6406" width="12.42578125" style="16" customWidth="1"/>
    <col min="6407" max="6407" width="11" style="16" customWidth="1"/>
    <col min="6408" max="6408" width="24.42578125" style="16" customWidth="1"/>
    <col min="6409" max="6409" width="8.5703125" style="16"/>
    <col min="6410" max="6410" width="21.28515625" style="16" customWidth="1"/>
    <col min="6411" max="6411" width="14.5703125" style="16" customWidth="1"/>
    <col min="6412" max="6658" width="8.5703125" style="16"/>
    <col min="6659" max="6659" width="41" style="16" customWidth="1"/>
    <col min="6660" max="6660" width="20.28515625" style="16" customWidth="1"/>
    <col min="6661" max="6661" width="18.28515625" style="16" customWidth="1"/>
    <col min="6662" max="6662" width="12.42578125" style="16" customWidth="1"/>
    <col min="6663" max="6663" width="11" style="16" customWidth="1"/>
    <col min="6664" max="6664" width="24.42578125" style="16" customWidth="1"/>
    <col min="6665" max="6665" width="8.5703125" style="16"/>
    <col min="6666" max="6666" width="21.28515625" style="16" customWidth="1"/>
    <col min="6667" max="6667" width="14.5703125" style="16" customWidth="1"/>
    <col min="6668" max="6914" width="8.5703125" style="16"/>
    <col min="6915" max="6915" width="41" style="16" customWidth="1"/>
    <col min="6916" max="6916" width="20.28515625" style="16" customWidth="1"/>
    <col min="6917" max="6917" width="18.28515625" style="16" customWidth="1"/>
    <col min="6918" max="6918" width="12.42578125" style="16" customWidth="1"/>
    <col min="6919" max="6919" width="11" style="16" customWidth="1"/>
    <col min="6920" max="6920" width="24.42578125" style="16" customWidth="1"/>
    <col min="6921" max="6921" width="8.5703125" style="16"/>
    <col min="6922" max="6922" width="21.28515625" style="16" customWidth="1"/>
    <col min="6923" max="6923" width="14.5703125" style="16" customWidth="1"/>
    <col min="6924" max="7170" width="8.5703125" style="16"/>
    <col min="7171" max="7171" width="41" style="16" customWidth="1"/>
    <col min="7172" max="7172" width="20.28515625" style="16" customWidth="1"/>
    <col min="7173" max="7173" width="18.28515625" style="16" customWidth="1"/>
    <col min="7174" max="7174" width="12.42578125" style="16" customWidth="1"/>
    <col min="7175" max="7175" width="11" style="16" customWidth="1"/>
    <col min="7176" max="7176" width="24.42578125" style="16" customWidth="1"/>
    <col min="7177" max="7177" width="8.5703125" style="16"/>
    <col min="7178" max="7178" width="21.28515625" style="16" customWidth="1"/>
    <col min="7179" max="7179" width="14.5703125" style="16" customWidth="1"/>
    <col min="7180" max="7426" width="8.5703125" style="16"/>
    <col min="7427" max="7427" width="41" style="16" customWidth="1"/>
    <col min="7428" max="7428" width="20.28515625" style="16" customWidth="1"/>
    <col min="7429" max="7429" width="18.28515625" style="16" customWidth="1"/>
    <col min="7430" max="7430" width="12.42578125" style="16" customWidth="1"/>
    <col min="7431" max="7431" width="11" style="16" customWidth="1"/>
    <col min="7432" max="7432" width="24.42578125" style="16" customWidth="1"/>
    <col min="7433" max="7433" width="8.5703125" style="16"/>
    <col min="7434" max="7434" width="21.28515625" style="16" customWidth="1"/>
    <col min="7435" max="7435" width="14.5703125" style="16" customWidth="1"/>
    <col min="7436" max="7682" width="8.5703125" style="16"/>
    <col min="7683" max="7683" width="41" style="16" customWidth="1"/>
    <col min="7684" max="7684" width="20.28515625" style="16" customWidth="1"/>
    <col min="7685" max="7685" width="18.28515625" style="16" customWidth="1"/>
    <col min="7686" max="7686" width="12.42578125" style="16" customWidth="1"/>
    <col min="7687" max="7687" width="11" style="16" customWidth="1"/>
    <col min="7688" max="7688" width="24.42578125" style="16" customWidth="1"/>
    <col min="7689" max="7689" width="8.5703125" style="16"/>
    <col min="7690" max="7690" width="21.28515625" style="16" customWidth="1"/>
    <col min="7691" max="7691" width="14.5703125" style="16" customWidth="1"/>
    <col min="7692" max="7938" width="8.5703125" style="16"/>
    <col min="7939" max="7939" width="41" style="16" customWidth="1"/>
    <col min="7940" max="7940" width="20.28515625" style="16" customWidth="1"/>
    <col min="7941" max="7941" width="18.28515625" style="16" customWidth="1"/>
    <col min="7942" max="7942" width="12.42578125" style="16" customWidth="1"/>
    <col min="7943" max="7943" width="11" style="16" customWidth="1"/>
    <col min="7944" max="7944" width="24.42578125" style="16" customWidth="1"/>
    <col min="7945" max="7945" width="8.5703125" style="16"/>
    <col min="7946" max="7946" width="21.28515625" style="16" customWidth="1"/>
    <col min="7947" max="7947" width="14.5703125" style="16" customWidth="1"/>
    <col min="7948" max="8194" width="8.5703125" style="16"/>
    <col min="8195" max="8195" width="41" style="16" customWidth="1"/>
    <col min="8196" max="8196" width="20.28515625" style="16" customWidth="1"/>
    <col min="8197" max="8197" width="18.28515625" style="16" customWidth="1"/>
    <col min="8198" max="8198" width="12.42578125" style="16" customWidth="1"/>
    <col min="8199" max="8199" width="11" style="16" customWidth="1"/>
    <col min="8200" max="8200" width="24.42578125" style="16" customWidth="1"/>
    <col min="8201" max="8201" width="8.5703125" style="16"/>
    <col min="8202" max="8202" width="21.28515625" style="16" customWidth="1"/>
    <col min="8203" max="8203" width="14.5703125" style="16" customWidth="1"/>
    <col min="8204" max="8450" width="8.5703125" style="16"/>
    <col min="8451" max="8451" width="41" style="16" customWidth="1"/>
    <col min="8452" max="8452" width="20.28515625" style="16" customWidth="1"/>
    <col min="8453" max="8453" width="18.28515625" style="16" customWidth="1"/>
    <col min="8454" max="8454" width="12.42578125" style="16" customWidth="1"/>
    <col min="8455" max="8455" width="11" style="16" customWidth="1"/>
    <col min="8456" max="8456" width="24.42578125" style="16" customWidth="1"/>
    <col min="8457" max="8457" width="8.5703125" style="16"/>
    <col min="8458" max="8458" width="21.28515625" style="16" customWidth="1"/>
    <col min="8459" max="8459" width="14.5703125" style="16" customWidth="1"/>
    <col min="8460" max="8706" width="8.5703125" style="16"/>
    <col min="8707" max="8707" width="41" style="16" customWidth="1"/>
    <col min="8708" max="8708" width="20.28515625" style="16" customWidth="1"/>
    <col min="8709" max="8709" width="18.28515625" style="16" customWidth="1"/>
    <col min="8710" max="8710" width="12.42578125" style="16" customWidth="1"/>
    <col min="8711" max="8711" width="11" style="16" customWidth="1"/>
    <col min="8712" max="8712" width="24.42578125" style="16" customWidth="1"/>
    <col min="8713" max="8713" width="8.5703125" style="16"/>
    <col min="8714" max="8714" width="21.28515625" style="16" customWidth="1"/>
    <col min="8715" max="8715" width="14.5703125" style="16" customWidth="1"/>
    <col min="8716" max="8962" width="8.5703125" style="16"/>
    <col min="8963" max="8963" width="41" style="16" customWidth="1"/>
    <col min="8964" max="8964" width="20.28515625" style="16" customWidth="1"/>
    <col min="8965" max="8965" width="18.28515625" style="16" customWidth="1"/>
    <col min="8966" max="8966" width="12.42578125" style="16" customWidth="1"/>
    <col min="8967" max="8967" width="11" style="16" customWidth="1"/>
    <col min="8968" max="8968" width="24.42578125" style="16" customWidth="1"/>
    <col min="8969" max="8969" width="8.5703125" style="16"/>
    <col min="8970" max="8970" width="21.28515625" style="16" customWidth="1"/>
    <col min="8971" max="8971" width="14.5703125" style="16" customWidth="1"/>
    <col min="8972" max="9218" width="8.5703125" style="16"/>
    <col min="9219" max="9219" width="41" style="16" customWidth="1"/>
    <col min="9220" max="9220" width="20.28515625" style="16" customWidth="1"/>
    <col min="9221" max="9221" width="18.28515625" style="16" customWidth="1"/>
    <col min="9222" max="9222" width="12.42578125" style="16" customWidth="1"/>
    <col min="9223" max="9223" width="11" style="16" customWidth="1"/>
    <col min="9224" max="9224" width="24.42578125" style="16" customWidth="1"/>
    <col min="9225" max="9225" width="8.5703125" style="16"/>
    <col min="9226" max="9226" width="21.28515625" style="16" customWidth="1"/>
    <col min="9227" max="9227" width="14.5703125" style="16" customWidth="1"/>
    <col min="9228" max="9474" width="8.5703125" style="16"/>
    <col min="9475" max="9475" width="41" style="16" customWidth="1"/>
    <col min="9476" max="9476" width="20.28515625" style="16" customWidth="1"/>
    <col min="9477" max="9477" width="18.28515625" style="16" customWidth="1"/>
    <col min="9478" max="9478" width="12.42578125" style="16" customWidth="1"/>
    <col min="9479" max="9479" width="11" style="16" customWidth="1"/>
    <col min="9480" max="9480" width="24.42578125" style="16" customWidth="1"/>
    <col min="9481" max="9481" width="8.5703125" style="16"/>
    <col min="9482" max="9482" width="21.28515625" style="16" customWidth="1"/>
    <col min="9483" max="9483" width="14.5703125" style="16" customWidth="1"/>
    <col min="9484" max="9730" width="8.5703125" style="16"/>
    <col min="9731" max="9731" width="41" style="16" customWidth="1"/>
    <col min="9732" max="9732" width="20.28515625" style="16" customWidth="1"/>
    <col min="9733" max="9733" width="18.28515625" style="16" customWidth="1"/>
    <col min="9734" max="9734" width="12.42578125" style="16" customWidth="1"/>
    <col min="9735" max="9735" width="11" style="16" customWidth="1"/>
    <col min="9736" max="9736" width="24.42578125" style="16" customWidth="1"/>
    <col min="9737" max="9737" width="8.5703125" style="16"/>
    <col min="9738" max="9738" width="21.28515625" style="16" customWidth="1"/>
    <col min="9739" max="9739" width="14.5703125" style="16" customWidth="1"/>
    <col min="9740" max="9986" width="8.5703125" style="16"/>
    <col min="9987" max="9987" width="41" style="16" customWidth="1"/>
    <col min="9988" max="9988" width="20.28515625" style="16" customWidth="1"/>
    <col min="9989" max="9989" width="18.28515625" style="16" customWidth="1"/>
    <col min="9990" max="9990" width="12.42578125" style="16" customWidth="1"/>
    <col min="9991" max="9991" width="11" style="16" customWidth="1"/>
    <col min="9992" max="9992" width="24.42578125" style="16" customWidth="1"/>
    <col min="9993" max="9993" width="8.5703125" style="16"/>
    <col min="9994" max="9994" width="21.28515625" style="16" customWidth="1"/>
    <col min="9995" max="9995" width="14.5703125" style="16" customWidth="1"/>
    <col min="9996" max="10242" width="8.5703125" style="16"/>
    <col min="10243" max="10243" width="41" style="16" customWidth="1"/>
    <col min="10244" max="10244" width="20.28515625" style="16" customWidth="1"/>
    <col min="10245" max="10245" width="18.28515625" style="16" customWidth="1"/>
    <col min="10246" max="10246" width="12.42578125" style="16" customWidth="1"/>
    <col min="10247" max="10247" width="11" style="16" customWidth="1"/>
    <col min="10248" max="10248" width="24.42578125" style="16" customWidth="1"/>
    <col min="10249" max="10249" width="8.5703125" style="16"/>
    <col min="10250" max="10250" width="21.28515625" style="16" customWidth="1"/>
    <col min="10251" max="10251" width="14.5703125" style="16" customWidth="1"/>
    <col min="10252" max="10498" width="8.5703125" style="16"/>
    <col min="10499" max="10499" width="41" style="16" customWidth="1"/>
    <col min="10500" max="10500" width="20.28515625" style="16" customWidth="1"/>
    <col min="10501" max="10501" width="18.28515625" style="16" customWidth="1"/>
    <col min="10502" max="10502" width="12.42578125" style="16" customWidth="1"/>
    <col min="10503" max="10503" width="11" style="16" customWidth="1"/>
    <col min="10504" max="10504" width="24.42578125" style="16" customWidth="1"/>
    <col min="10505" max="10505" width="8.5703125" style="16"/>
    <col min="10506" max="10506" width="21.28515625" style="16" customWidth="1"/>
    <col min="10507" max="10507" width="14.5703125" style="16" customWidth="1"/>
    <col min="10508" max="10754" width="8.5703125" style="16"/>
    <col min="10755" max="10755" width="41" style="16" customWidth="1"/>
    <col min="10756" max="10756" width="20.28515625" style="16" customWidth="1"/>
    <col min="10757" max="10757" width="18.28515625" style="16" customWidth="1"/>
    <col min="10758" max="10758" width="12.42578125" style="16" customWidth="1"/>
    <col min="10759" max="10759" width="11" style="16" customWidth="1"/>
    <col min="10760" max="10760" width="24.42578125" style="16" customWidth="1"/>
    <col min="10761" max="10761" width="8.5703125" style="16"/>
    <col min="10762" max="10762" width="21.28515625" style="16" customWidth="1"/>
    <col min="10763" max="10763" width="14.5703125" style="16" customWidth="1"/>
    <col min="10764" max="11010" width="8.5703125" style="16"/>
    <col min="11011" max="11011" width="41" style="16" customWidth="1"/>
    <col min="11012" max="11012" width="20.28515625" style="16" customWidth="1"/>
    <col min="11013" max="11013" width="18.28515625" style="16" customWidth="1"/>
    <col min="11014" max="11014" width="12.42578125" style="16" customWidth="1"/>
    <col min="11015" max="11015" width="11" style="16" customWidth="1"/>
    <col min="11016" max="11016" width="24.42578125" style="16" customWidth="1"/>
    <col min="11017" max="11017" width="8.5703125" style="16"/>
    <col min="11018" max="11018" width="21.28515625" style="16" customWidth="1"/>
    <col min="11019" max="11019" width="14.5703125" style="16" customWidth="1"/>
    <col min="11020" max="11266" width="8.5703125" style="16"/>
    <col min="11267" max="11267" width="41" style="16" customWidth="1"/>
    <col min="11268" max="11268" width="20.28515625" style="16" customWidth="1"/>
    <col min="11269" max="11269" width="18.28515625" style="16" customWidth="1"/>
    <col min="11270" max="11270" width="12.42578125" style="16" customWidth="1"/>
    <col min="11271" max="11271" width="11" style="16" customWidth="1"/>
    <col min="11272" max="11272" width="24.42578125" style="16" customWidth="1"/>
    <col min="11273" max="11273" width="8.5703125" style="16"/>
    <col min="11274" max="11274" width="21.28515625" style="16" customWidth="1"/>
    <col min="11275" max="11275" width="14.5703125" style="16" customWidth="1"/>
    <col min="11276" max="11522" width="8.5703125" style="16"/>
    <col min="11523" max="11523" width="41" style="16" customWidth="1"/>
    <col min="11524" max="11524" width="20.28515625" style="16" customWidth="1"/>
    <col min="11525" max="11525" width="18.28515625" style="16" customWidth="1"/>
    <col min="11526" max="11526" width="12.42578125" style="16" customWidth="1"/>
    <col min="11527" max="11527" width="11" style="16" customWidth="1"/>
    <col min="11528" max="11528" width="24.42578125" style="16" customWidth="1"/>
    <col min="11529" max="11529" width="8.5703125" style="16"/>
    <col min="11530" max="11530" width="21.28515625" style="16" customWidth="1"/>
    <col min="11531" max="11531" width="14.5703125" style="16" customWidth="1"/>
    <col min="11532" max="11778" width="8.5703125" style="16"/>
    <col min="11779" max="11779" width="41" style="16" customWidth="1"/>
    <col min="11780" max="11780" width="20.28515625" style="16" customWidth="1"/>
    <col min="11781" max="11781" width="18.28515625" style="16" customWidth="1"/>
    <col min="11782" max="11782" width="12.42578125" style="16" customWidth="1"/>
    <col min="11783" max="11783" width="11" style="16" customWidth="1"/>
    <col min="11784" max="11784" width="24.42578125" style="16" customWidth="1"/>
    <col min="11785" max="11785" width="8.5703125" style="16"/>
    <col min="11786" max="11786" width="21.28515625" style="16" customWidth="1"/>
    <col min="11787" max="11787" width="14.5703125" style="16" customWidth="1"/>
    <col min="11788" max="12034" width="8.5703125" style="16"/>
    <col min="12035" max="12035" width="41" style="16" customWidth="1"/>
    <col min="12036" max="12036" width="20.28515625" style="16" customWidth="1"/>
    <col min="12037" max="12037" width="18.28515625" style="16" customWidth="1"/>
    <col min="12038" max="12038" width="12.42578125" style="16" customWidth="1"/>
    <col min="12039" max="12039" width="11" style="16" customWidth="1"/>
    <col min="12040" max="12040" width="24.42578125" style="16" customWidth="1"/>
    <col min="12041" max="12041" width="8.5703125" style="16"/>
    <col min="12042" max="12042" width="21.28515625" style="16" customWidth="1"/>
    <col min="12043" max="12043" width="14.5703125" style="16" customWidth="1"/>
    <col min="12044" max="12290" width="8.5703125" style="16"/>
    <col min="12291" max="12291" width="41" style="16" customWidth="1"/>
    <col min="12292" max="12292" width="20.28515625" style="16" customWidth="1"/>
    <col min="12293" max="12293" width="18.28515625" style="16" customWidth="1"/>
    <col min="12294" max="12294" width="12.42578125" style="16" customWidth="1"/>
    <col min="12295" max="12295" width="11" style="16" customWidth="1"/>
    <col min="12296" max="12296" width="24.42578125" style="16" customWidth="1"/>
    <col min="12297" max="12297" width="8.5703125" style="16"/>
    <col min="12298" max="12298" width="21.28515625" style="16" customWidth="1"/>
    <col min="12299" max="12299" width="14.5703125" style="16" customWidth="1"/>
    <col min="12300" max="12546" width="8.5703125" style="16"/>
    <col min="12547" max="12547" width="41" style="16" customWidth="1"/>
    <col min="12548" max="12548" width="20.28515625" style="16" customWidth="1"/>
    <col min="12549" max="12549" width="18.28515625" style="16" customWidth="1"/>
    <col min="12550" max="12550" width="12.42578125" style="16" customWidth="1"/>
    <col min="12551" max="12551" width="11" style="16" customWidth="1"/>
    <col min="12552" max="12552" width="24.42578125" style="16" customWidth="1"/>
    <col min="12553" max="12553" width="8.5703125" style="16"/>
    <col min="12554" max="12554" width="21.28515625" style="16" customWidth="1"/>
    <col min="12555" max="12555" width="14.5703125" style="16" customWidth="1"/>
    <col min="12556" max="12802" width="8.5703125" style="16"/>
    <col min="12803" max="12803" width="41" style="16" customWidth="1"/>
    <col min="12804" max="12804" width="20.28515625" style="16" customWidth="1"/>
    <col min="12805" max="12805" width="18.28515625" style="16" customWidth="1"/>
    <col min="12806" max="12806" width="12.42578125" style="16" customWidth="1"/>
    <col min="12807" max="12807" width="11" style="16" customWidth="1"/>
    <col min="12808" max="12808" width="24.42578125" style="16" customWidth="1"/>
    <col min="12809" max="12809" width="8.5703125" style="16"/>
    <col min="12810" max="12810" width="21.28515625" style="16" customWidth="1"/>
    <col min="12811" max="12811" width="14.5703125" style="16" customWidth="1"/>
    <col min="12812" max="13058" width="8.5703125" style="16"/>
    <col min="13059" max="13059" width="41" style="16" customWidth="1"/>
    <col min="13060" max="13060" width="20.28515625" style="16" customWidth="1"/>
    <col min="13061" max="13061" width="18.28515625" style="16" customWidth="1"/>
    <col min="13062" max="13062" width="12.42578125" style="16" customWidth="1"/>
    <col min="13063" max="13063" width="11" style="16" customWidth="1"/>
    <col min="13064" max="13064" width="24.42578125" style="16" customWidth="1"/>
    <col min="13065" max="13065" width="8.5703125" style="16"/>
    <col min="13066" max="13066" width="21.28515625" style="16" customWidth="1"/>
    <col min="13067" max="13067" width="14.5703125" style="16" customWidth="1"/>
    <col min="13068" max="13314" width="8.5703125" style="16"/>
    <col min="13315" max="13315" width="41" style="16" customWidth="1"/>
    <col min="13316" max="13316" width="20.28515625" style="16" customWidth="1"/>
    <col min="13317" max="13317" width="18.28515625" style="16" customWidth="1"/>
    <col min="13318" max="13318" width="12.42578125" style="16" customWidth="1"/>
    <col min="13319" max="13319" width="11" style="16" customWidth="1"/>
    <col min="13320" max="13320" width="24.42578125" style="16" customWidth="1"/>
    <col min="13321" max="13321" width="8.5703125" style="16"/>
    <col min="13322" max="13322" width="21.28515625" style="16" customWidth="1"/>
    <col min="13323" max="13323" width="14.5703125" style="16" customWidth="1"/>
    <col min="13324" max="13570" width="8.5703125" style="16"/>
    <col min="13571" max="13571" width="41" style="16" customWidth="1"/>
    <col min="13572" max="13572" width="20.28515625" style="16" customWidth="1"/>
    <col min="13573" max="13573" width="18.28515625" style="16" customWidth="1"/>
    <col min="13574" max="13574" width="12.42578125" style="16" customWidth="1"/>
    <col min="13575" max="13575" width="11" style="16" customWidth="1"/>
    <col min="13576" max="13576" width="24.42578125" style="16" customWidth="1"/>
    <col min="13577" max="13577" width="8.5703125" style="16"/>
    <col min="13578" max="13578" width="21.28515625" style="16" customWidth="1"/>
    <col min="13579" max="13579" width="14.5703125" style="16" customWidth="1"/>
    <col min="13580" max="13826" width="8.5703125" style="16"/>
    <col min="13827" max="13827" width="41" style="16" customWidth="1"/>
    <col min="13828" max="13828" width="20.28515625" style="16" customWidth="1"/>
    <col min="13829" max="13829" width="18.28515625" style="16" customWidth="1"/>
    <col min="13830" max="13830" width="12.42578125" style="16" customWidth="1"/>
    <col min="13831" max="13831" width="11" style="16" customWidth="1"/>
    <col min="13832" max="13832" width="24.42578125" style="16" customWidth="1"/>
    <col min="13833" max="13833" width="8.5703125" style="16"/>
    <col min="13834" max="13834" width="21.28515625" style="16" customWidth="1"/>
    <col min="13835" max="13835" width="14.5703125" style="16" customWidth="1"/>
    <col min="13836" max="14082" width="8.5703125" style="16"/>
    <col min="14083" max="14083" width="41" style="16" customWidth="1"/>
    <col min="14084" max="14084" width="20.28515625" style="16" customWidth="1"/>
    <col min="14085" max="14085" width="18.28515625" style="16" customWidth="1"/>
    <col min="14086" max="14086" width="12.42578125" style="16" customWidth="1"/>
    <col min="14087" max="14087" width="11" style="16" customWidth="1"/>
    <col min="14088" max="14088" width="24.42578125" style="16" customWidth="1"/>
    <col min="14089" max="14089" width="8.5703125" style="16"/>
    <col min="14090" max="14090" width="21.28515625" style="16" customWidth="1"/>
    <col min="14091" max="14091" width="14.5703125" style="16" customWidth="1"/>
    <col min="14092" max="14338" width="8.5703125" style="16"/>
    <col min="14339" max="14339" width="41" style="16" customWidth="1"/>
    <col min="14340" max="14340" width="20.28515625" style="16" customWidth="1"/>
    <col min="14341" max="14341" width="18.28515625" style="16" customWidth="1"/>
    <col min="14342" max="14342" width="12.42578125" style="16" customWidth="1"/>
    <col min="14343" max="14343" width="11" style="16" customWidth="1"/>
    <col min="14344" max="14344" width="24.42578125" style="16" customWidth="1"/>
    <col min="14345" max="14345" width="8.5703125" style="16"/>
    <col min="14346" max="14346" width="21.28515625" style="16" customWidth="1"/>
    <col min="14347" max="14347" width="14.5703125" style="16" customWidth="1"/>
    <col min="14348" max="14594" width="8.5703125" style="16"/>
    <col min="14595" max="14595" width="41" style="16" customWidth="1"/>
    <col min="14596" max="14596" width="20.28515625" style="16" customWidth="1"/>
    <col min="14597" max="14597" width="18.28515625" style="16" customWidth="1"/>
    <col min="14598" max="14598" width="12.42578125" style="16" customWidth="1"/>
    <col min="14599" max="14599" width="11" style="16" customWidth="1"/>
    <col min="14600" max="14600" width="24.42578125" style="16" customWidth="1"/>
    <col min="14601" max="14601" width="8.5703125" style="16"/>
    <col min="14602" max="14602" width="21.28515625" style="16" customWidth="1"/>
    <col min="14603" max="14603" width="14.5703125" style="16" customWidth="1"/>
    <col min="14604" max="14850" width="8.5703125" style="16"/>
    <col min="14851" max="14851" width="41" style="16" customWidth="1"/>
    <col min="14852" max="14852" width="20.28515625" style="16" customWidth="1"/>
    <col min="14853" max="14853" width="18.28515625" style="16" customWidth="1"/>
    <col min="14854" max="14854" width="12.42578125" style="16" customWidth="1"/>
    <col min="14855" max="14855" width="11" style="16" customWidth="1"/>
    <col min="14856" max="14856" width="24.42578125" style="16" customWidth="1"/>
    <col min="14857" max="14857" width="8.5703125" style="16"/>
    <col min="14858" max="14858" width="21.28515625" style="16" customWidth="1"/>
    <col min="14859" max="14859" width="14.5703125" style="16" customWidth="1"/>
    <col min="14860" max="15106" width="8.5703125" style="16"/>
    <col min="15107" max="15107" width="41" style="16" customWidth="1"/>
    <col min="15108" max="15108" width="20.28515625" style="16" customWidth="1"/>
    <col min="15109" max="15109" width="18.28515625" style="16" customWidth="1"/>
    <col min="15110" max="15110" width="12.42578125" style="16" customWidth="1"/>
    <col min="15111" max="15111" width="11" style="16" customWidth="1"/>
    <col min="15112" max="15112" width="24.42578125" style="16" customWidth="1"/>
    <col min="15113" max="15113" width="8.5703125" style="16"/>
    <col min="15114" max="15114" width="21.28515625" style="16" customWidth="1"/>
    <col min="15115" max="15115" width="14.5703125" style="16" customWidth="1"/>
    <col min="15116" max="15362" width="8.5703125" style="16"/>
    <col min="15363" max="15363" width="41" style="16" customWidth="1"/>
    <col min="15364" max="15364" width="20.28515625" style="16" customWidth="1"/>
    <col min="15365" max="15365" width="18.28515625" style="16" customWidth="1"/>
    <col min="15366" max="15366" width="12.42578125" style="16" customWidth="1"/>
    <col min="15367" max="15367" width="11" style="16" customWidth="1"/>
    <col min="15368" max="15368" width="24.42578125" style="16" customWidth="1"/>
    <col min="15369" max="15369" width="8.5703125" style="16"/>
    <col min="15370" max="15370" width="21.28515625" style="16" customWidth="1"/>
    <col min="15371" max="15371" width="14.5703125" style="16" customWidth="1"/>
    <col min="15372" max="15618" width="8.5703125" style="16"/>
    <col min="15619" max="15619" width="41" style="16" customWidth="1"/>
    <col min="15620" max="15620" width="20.28515625" style="16" customWidth="1"/>
    <col min="15621" max="15621" width="18.28515625" style="16" customWidth="1"/>
    <col min="15622" max="15622" width="12.42578125" style="16" customWidth="1"/>
    <col min="15623" max="15623" width="11" style="16" customWidth="1"/>
    <col min="15624" max="15624" width="24.42578125" style="16" customWidth="1"/>
    <col min="15625" max="15625" width="8.5703125" style="16"/>
    <col min="15626" max="15626" width="21.28515625" style="16" customWidth="1"/>
    <col min="15627" max="15627" width="14.5703125" style="16" customWidth="1"/>
    <col min="15628" max="15874" width="8.5703125" style="16"/>
    <col min="15875" max="15875" width="41" style="16" customWidth="1"/>
    <col min="15876" max="15876" width="20.28515625" style="16" customWidth="1"/>
    <col min="15877" max="15877" width="18.28515625" style="16" customWidth="1"/>
    <col min="15878" max="15878" width="12.42578125" style="16" customWidth="1"/>
    <col min="15879" max="15879" width="11" style="16" customWidth="1"/>
    <col min="15880" max="15880" width="24.42578125" style="16" customWidth="1"/>
    <col min="15881" max="15881" width="8.5703125" style="16"/>
    <col min="15882" max="15882" width="21.28515625" style="16" customWidth="1"/>
    <col min="15883" max="15883" width="14.5703125" style="16" customWidth="1"/>
    <col min="15884" max="16130" width="8.5703125" style="16"/>
    <col min="16131" max="16131" width="41" style="16" customWidth="1"/>
    <col min="16132" max="16132" width="20.28515625" style="16" customWidth="1"/>
    <col min="16133" max="16133" width="18.28515625" style="16" customWidth="1"/>
    <col min="16134" max="16134" width="12.42578125" style="16" customWidth="1"/>
    <col min="16135" max="16135" width="11" style="16" customWidth="1"/>
    <col min="16136" max="16136" width="24.42578125" style="16" customWidth="1"/>
    <col min="16137" max="16137" width="8.5703125" style="16"/>
    <col min="16138" max="16138" width="21.28515625" style="16" customWidth="1"/>
    <col min="16139" max="16139" width="14.5703125" style="16" customWidth="1"/>
    <col min="16140" max="16384" width="8.5703125" style="16"/>
  </cols>
  <sheetData>
    <row r="1" spans="3:24" ht="26.25" customHeight="1">
      <c r="C1" s="189" t="s">
        <v>45</v>
      </c>
      <c r="D1" s="190"/>
      <c r="E1" s="190"/>
      <c r="F1" s="190"/>
      <c r="G1" s="190"/>
      <c r="H1" s="190"/>
      <c r="I1" s="190"/>
      <c r="J1" s="191"/>
    </row>
    <row r="2" spans="3:24" ht="45.75" customHeight="1" thickBot="1">
      <c r="C2" s="192" t="s">
        <v>1</v>
      </c>
      <c r="D2" s="193"/>
      <c r="E2" s="193"/>
      <c r="F2" s="193"/>
      <c r="G2" s="193"/>
      <c r="H2" s="193"/>
      <c r="I2" s="193"/>
      <c r="J2" s="194"/>
      <c r="P2" s="48"/>
      <c r="Q2" s="48"/>
      <c r="R2" s="48"/>
      <c r="S2" s="48"/>
      <c r="T2" s="48"/>
      <c r="U2" s="48"/>
    </row>
    <row r="3" spans="3:24" ht="17.25" customHeight="1">
      <c r="C3" s="77" t="s">
        <v>46</v>
      </c>
      <c r="D3" s="195" t="s">
        <v>47</v>
      </c>
      <c r="E3" s="195"/>
      <c r="F3" s="195"/>
      <c r="G3" s="195"/>
      <c r="H3" s="195"/>
      <c r="I3" s="195"/>
      <c r="J3" s="196"/>
      <c r="P3" s="187"/>
      <c r="Q3" s="187"/>
      <c r="R3" s="187"/>
      <c r="S3" s="187"/>
      <c r="T3" s="187"/>
      <c r="U3" s="187"/>
    </row>
    <row r="4" spans="3:24" s="23" customFormat="1" ht="33.6" customHeight="1">
      <c r="C4" s="35" t="s">
        <v>48</v>
      </c>
      <c r="D4" s="38" t="s">
        <v>49</v>
      </c>
      <c r="E4" s="41" t="s">
        <v>50</v>
      </c>
      <c r="F4" s="41" t="s">
        <v>51</v>
      </c>
      <c r="G4" s="41" t="s">
        <v>52</v>
      </c>
      <c r="H4" s="41" t="s">
        <v>53</v>
      </c>
      <c r="I4" s="38" t="s">
        <v>54</v>
      </c>
      <c r="J4" s="37" t="s">
        <v>8</v>
      </c>
      <c r="P4" s="188"/>
      <c r="Q4" s="188"/>
      <c r="R4" s="188"/>
      <c r="S4" s="188"/>
      <c r="T4" s="188"/>
      <c r="U4" s="188"/>
    </row>
    <row r="5" spans="3:24" s="23" customFormat="1" ht="28.5">
      <c r="C5" s="29" t="s">
        <v>10</v>
      </c>
      <c r="D5" s="47" t="s">
        <v>55</v>
      </c>
      <c r="E5" s="80">
        <v>0.5</v>
      </c>
      <c r="F5" s="40">
        <v>1</v>
      </c>
      <c r="G5" s="155">
        <v>9</v>
      </c>
      <c r="H5" s="44">
        <f>+'[5]FACTOR MULTIPLICADOR'!D50</f>
        <v>2.100006</v>
      </c>
      <c r="I5" s="78">
        <v>6500000</v>
      </c>
      <c r="J5" s="43">
        <f>+I5*G5*F5*E5*H5</f>
        <v>61425175.5</v>
      </c>
      <c r="P5" s="183"/>
      <c r="Q5" s="183"/>
      <c r="R5" s="183"/>
      <c r="S5" s="183"/>
      <c r="T5" s="183"/>
      <c r="U5" s="183"/>
    </row>
    <row r="6" spans="3:24" s="23" customFormat="1" ht="18">
      <c r="C6" s="29" t="s">
        <v>12</v>
      </c>
      <c r="D6" s="47" t="s">
        <v>56</v>
      </c>
      <c r="E6" s="80">
        <v>0.3</v>
      </c>
      <c r="F6" s="40">
        <v>1</v>
      </c>
      <c r="G6" s="44">
        <v>5</v>
      </c>
      <c r="H6" s="44">
        <v>2.1</v>
      </c>
      <c r="I6" s="78">
        <v>5000000</v>
      </c>
      <c r="J6" s="43">
        <f>+I6*G6*F6*E6*H6</f>
        <v>15750000</v>
      </c>
      <c r="P6" s="46"/>
      <c r="Q6" s="46"/>
      <c r="R6" s="46"/>
      <c r="S6" s="46"/>
      <c r="T6" s="46"/>
      <c r="U6" s="46"/>
    </row>
    <row r="7" spans="3:24" s="23" customFormat="1" ht="28.5">
      <c r="C7" s="29" t="s">
        <v>14</v>
      </c>
      <c r="D7" s="47" t="s">
        <v>57</v>
      </c>
      <c r="E7" s="80">
        <v>0.5</v>
      </c>
      <c r="F7" s="40">
        <v>1</v>
      </c>
      <c r="G7" s="155">
        <v>9</v>
      </c>
      <c r="H7" s="44">
        <v>2.1</v>
      </c>
      <c r="I7" s="78">
        <v>5000000</v>
      </c>
      <c r="J7" s="43">
        <f>+I7*G7*F7*E7*H7</f>
        <v>47250000</v>
      </c>
      <c r="P7" s="46"/>
      <c r="Q7" s="46"/>
      <c r="R7" s="46"/>
      <c r="S7" s="46"/>
      <c r="T7" s="46"/>
      <c r="U7" s="46"/>
    </row>
    <row r="8" spans="3:24" ht="22.5" customHeight="1" thickBot="1">
      <c r="C8" s="33" t="s">
        <v>58</v>
      </c>
      <c r="D8" s="214" t="s">
        <v>59</v>
      </c>
      <c r="E8" s="215"/>
      <c r="F8" s="215"/>
      <c r="G8" s="215"/>
      <c r="H8" s="215"/>
      <c r="I8" s="216"/>
      <c r="J8" s="32">
        <f>J5+J6+J7</f>
        <v>124425175.5</v>
      </c>
      <c r="K8" s="23"/>
      <c r="L8" s="42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</row>
    <row r="9" spans="3:24" s="23" customFormat="1" ht="12" customHeight="1" thickBot="1">
      <c r="C9" s="184"/>
      <c r="D9" s="185"/>
      <c r="E9" s="185"/>
      <c r="F9" s="185"/>
      <c r="G9" s="185"/>
      <c r="H9" s="185"/>
      <c r="I9" s="185"/>
      <c r="J9" s="186"/>
    </row>
    <row r="10" spans="3:24" s="23" customFormat="1" ht="17.25" customHeight="1">
      <c r="C10" s="76" t="s">
        <v>60</v>
      </c>
      <c r="D10" s="212" t="s">
        <v>61</v>
      </c>
      <c r="E10" s="212"/>
      <c r="F10" s="212"/>
      <c r="G10" s="212"/>
      <c r="H10" s="212"/>
      <c r="I10" s="212"/>
      <c r="J10" s="213"/>
    </row>
    <row r="11" spans="3:24" s="23" customFormat="1" ht="25.9" customHeight="1">
      <c r="C11" s="35" t="s">
        <v>48</v>
      </c>
      <c r="D11" s="38" t="s">
        <v>62</v>
      </c>
      <c r="E11" s="38" t="s">
        <v>63</v>
      </c>
      <c r="F11" s="38" t="s">
        <v>64</v>
      </c>
      <c r="G11" s="41" t="s">
        <v>65</v>
      </c>
      <c r="H11" s="41" t="s">
        <v>66</v>
      </c>
      <c r="I11" s="38" t="s">
        <v>67</v>
      </c>
      <c r="J11" s="37" t="s">
        <v>68</v>
      </c>
    </row>
    <row r="12" spans="3:24" s="23" customFormat="1" ht="28.5">
      <c r="C12" s="29" t="s">
        <v>32</v>
      </c>
      <c r="D12" s="28" t="s">
        <v>69</v>
      </c>
      <c r="E12" s="40" t="s">
        <v>70</v>
      </c>
      <c r="F12" s="28">
        <v>1</v>
      </c>
      <c r="G12" s="28">
        <v>9</v>
      </c>
      <c r="H12" s="40">
        <v>0</v>
      </c>
      <c r="I12" s="36">
        <v>750000</v>
      </c>
      <c r="J12" s="39">
        <f>I12*G12</f>
        <v>6750000</v>
      </c>
    </row>
    <row r="13" spans="3:24" s="23" customFormat="1" ht="43.5" customHeight="1">
      <c r="C13" s="29" t="s">
        <v>34</v>
      </c>
      <c r="D13" s="28" t="s">
        <v>71</v>
      </c>
      <c r="E13" s="40" t="s">
        <v>72</v>
      </c>
      <c r="F13" s="40">
        <v>4</v>
      </c>
      <c r="G13" s="40">
        <v>9</v>
      </c>
      <c r="H13" s="28">
        <v>0</v>
      </c>
      <c r="I13" s="145">
        <v>417568</v>
      </c>
      <c r="J13" s="39">
        <f>I13*F13</f>
        <v>1670272</v>
      </c>
    </row>
    <row r="14" spans="3:24" ht="22.5" customHeight="1" thickBot="1">
      <c r="C14" s="33" t="s">
        <v>73</v>
      </c>
      <c r="D14" s="214" t="s">
        <v>74</v>
      </c>
      <c r="E14" s="215"/>
      <c r="F14" s="215"/>
      <c r="G14" s="215"/>
      <c r="H14" s="215"/>
      <c r="I14" s="216"/>
      <c r="J14" s="32">
        <f>SUM(J12:J13)</f>
        <v>8420272</v>
      </c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</row>
    <row r="15" spans="3:24" ht="12" customHeight="1" thickBot="1">
      <c r="C15" s="202"/>
      <c r="D15" s="203"/>
      <c r="E15" s="203"/>
      <c r="F15" s="203"/>
      <c r="G15" s="203"/>
      <c r="H15" s="203"/>
      <c r="I15" s="203"/>
      <c r="J15" s="204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</row>
    <row r="16" spans="3:24" ht="17.25" customHeight="1">
      <c r="C16" s="73" t="s">
        <v>75</v>
      </c>
      <c r="D16" s="74"/>
      <c r="E16" s="74"/>
      <c r="F16" s="74"/>
      <c r="G16" s="74"/>
      <c r="H16" s="74"/>
      <c r="I16" s="74"/>
      <c r="J16" s="75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</row>
    <row r="17" spans="3:24" ht="25.5" customHeight="1">
      <c r="C17" s="35" t="s">
        <v>48</v>
      </c>
      <c r="D17" s="38" t="s">
        <v>62</v>
      </c>
      <c r="E17" s="38" t="s">
        <v>76</v>
      </c>
      <c r="F17" s="198" t="s">
        <v>77</v>
      </c>
      <c r="G17" s="199"/>
      <c r="H17" s="198" t="s">
        <v>78</v>
      </c>
      <c r="I17" s="199"/>
      <c r="J17" s="37" t="s">
        <v>68</v>
      </c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</row>
    <row r="18" spans="3:24" ht="25.5" customHeight="1">
      <c r="C18" s="35" t="s">
        <v>79</v>
      </c>
      <c r="D18" s="28" t="s">
        <v>80</v>
      </c>
      <c r="E18" s="151" t="s">
        <v>81</v>
      </c>
      <c r="F18" s="200" t="s">
        <v>82</v>
      </c>
      <c r="G18" s="201"/>
      <c r="H18" s="219">
        <v>304682000</v>
      </c>
      <c r="I18" s="220"/>
      <c r="J18" s="217">
        <v>1300000</v>
      </c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</row>
    <row r="19" spans="3:24" ht="25.5" customHeight="1">
      <c r="C19" s="35" t="s">
        <v>83</v>
      </c>
      <c r="D19" s="28" t="s">
        <v>84</v>
      </c>
      <c r="E19" s="151" t="s">
        <v>85</v>
      </c>
      <c r="F19" s="200" t="s">
        <v>82</v>
      </c>
      <c r="G19" s="201"/>
      <c r="H19" s="221"/>
      <c r="I19" s="222"/>
      <c r="J19" s="218"/>
      <c r="K19" s="23"/>
      <c r="L19" s="34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</row>
    <row r="20" spans="3:24" ht="22.5" customHeight="1" thickBot="1">
      <c r="C20" s="33" t="s">
        <v>86</v>
      </c>
      <c r="D20" s="214" t="s">
        <v>87</v>
      </c>
      <c r="E20" s="215"/>
      <c r="F20" s="215"/>
      <c r="G20" s="215"/>
      <c r="H20" s="215"/>
      <c r="I20" s="216"/>
      <c r="J20" s="153">
        <f>ROUNDUP((+J18+J19),0)</f>
        <v>1300000</v>
      </c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</row>
    <row r="21" spans="3:24" ht="12" customHeight="1">
      <c r="C21" s="202"/>
      <c r="D21" s="203"/>
      <c r="E21" s="203"/>
      <c r="F21" s="203"/>
      <c r="G21" s="203"/>
      <c r="H21" s="203"/>
      <c r="I21" s="203"/>
      <c r="J21" s="204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</row>
    <row r="22" spans="3:24" ht="22.5" customHeight="1" thickBot="1">
      <c r="C22" s="33" t="s">
        <v>88</v>
      </c>
      <c r="D22" s="214" t="s">
        <v>89</v>
      </c>
      <c r="E22" s="215"/>
      <c r="F22" s="215"/>
      <c r="G22" s="215"/>
      <c r="H22" s="215"/>
      <c r="I22" s="216"/>
      <c r="J22" s="32">
        <f>J8+J14+J20</f>
        <v>134145447.5</v>
      </c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</row>
    <row r="23" spans="3:24" ht="22.5" customHeight="1">
      <c r="C23" s="31" t="s">
        <v>90</v>
      </c>
      <c r="D23" s="30" t="s">
        <v>91</v>
      </c>
      <c r="E23" s="146">
        <v>0.06</v>
      </c>
      <c r="F23" s="146"/>
      <c r="G23" s="146"/>
      <c r="H23" s="146"/>
      <c r="I23" s="146"/>
      <c r="J23" s="152">
        <f>J22*6%</f>
        <v>8048726.8499999996</v>
      </c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</row>
    <row r="24" spans="3:24" ht="22.5" customHeight="1">
      <c r="C24" s="29" t="s">
        <v>92</v>
      </c>
      <c r="D24" s="28" t="s">
        <v>93</v>
      </c>
      <c r="E24" s="147">
        <v>0.19</v>
      </c>
      <c r="F24" s="147"/>
      <c r="G24" s="147"/>
      <c r="H24" s="147"/>
      <c r="I24" s="147"/>
      <c r="J24" s="148">
        <f>J22*19%</f>
        <v>25487635.024999999</v>
      </c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</row>
    <row r="25" spans="3:24" ht="12" customHeight="1" thickBot="1">
      <c r="C25" s="27"/>
      <c r="D25" s="79"/>
      <c r="E25" s="79"/>
      <c r="F25" s="79"/>
      <c r="G25" s="79"/>
      <c r="H25" s="79"/>
      <c r="I25" s="79"/>
      <c r="J25" s="26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</row>
    <row r="26" spans="3:24" ht="27" customHeight="1" thickBot="1">
      <c r="C26" s="70" t="s">
        <v>94</v>
      </c>
      <c r="D26" s="71"/>
      <c r="E26" s="71"/>
      <c r="F26" s="71"/>
      <c r="G26" s="71"/>
      <c r="H26" s="72"/>
      <c r="I26" s="205">
        <f>J22+J23+J24</f>
        <v>167681809.375</v>
      </c>
      <c r="J26" s="206"/>
      <c r="K26" s="23"/>
      <c r="L26" s="25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</row>
    <row r="27" spans="3:24" ht="15.75">
      <c r="J27" s="24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</row>
    <row r="28" spans="3:24" ht="15.75">
      <c r="J28" s="24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</row>
    <row r="29" spans="3:24" ht="15.75">
      <c r="J29" s="24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</row>
    <row r="30" spans="3:24">
      <c r="C30" s="197"/>
      <c r="D30" s="197"/>
      <c r="E30" s="197"/>
      <c r="F30" s="197"/>
      <c r="G30" s="197"/>
      <c r="H30" s="197"/>
      <c r="I30" s="197"/>
      <c r="J30" s="197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</row>
    <row r="31" spans="3:24" ht="15">
      <c r="C31" s="207"/>
      <c r="D31" s="207"/>
      <c r="E31" s="207"/>
      <c r="F31" s="207"/>
      <c r="G31" s="207"/>
      <c r="H31" s="207"/>
      <c r="I31" s="207"/>
      <c r="J31" s="207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</row>
    <row r="32" spans="3:24" ht="17.25">
      <c r="C32" s="208"/>
      <c r="D32" s="208"/>
      <c r="E32" s="208"/>
      <c r="F32" s="208"/>
      <c r="G32" s="208"/>
      <c r="H32" s="208"/>
      <c r="I32" s="208"/>
      <c r="J32" s="208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</row>
    <row r="33" spans="3:21" ht="15.75">
      <c r="J33" s="24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</row>
    <row r="34" spans="3:21" ht="18" customHeight="1">
      <c r="C34" s="209"/>
      <c r="D34" s="209"/>
      <c r="E34" s="19"/>
      <c r="F34" s="19"/>
      <c r="G34" s="210"/>
      <c r="H34" s="210"/>
      <c r="I34" s="210"/>
      <c r="J34" s="210"/>
    </row>
    <row r="35" spans="3:21" ht="18" customHeight="1">
      <c r="C35" s="18"/>
      <c r="D35" s="18"/>
      <c r="E35" s="18"/>
      <c r="F35" s="18"/>
      <c r="G35" s="18"/>
      <c r="H35" s="18"/>
      <c r="I35" s="18"/>
      <c r="J35" s="18"/>
    </row>
    <row r="36" spans="3:21" ht="18" customHeight="1">
      <c r="C36" s="22"/>
      <c r="D36" s="17"/>
      <c r="E36" s="17"/>
      <c r="F36" s="17"/>
      <c r="G36" s="211"/>
      <c r="H36" s="211"/>
      <c r="I36" s="211"/>
      <c r="J36" s="17"/>
    </row>
    <row r="39" spans="3:21">
      <c r="J39" s="21"/>
    </row>
    <row r="41" spans="3:21">
      <c r="J41" s="20"/>
    </row>
    <row r="43" spans="3:21" ht="15.75" customHeight="1">
      <c r="D43" s="19"/>
      <c r="E43" s="19"/>
      <c r="F43" s="19"/>
      <c r="G43" s="19"/>
      <c r="H43" s="19"/>
      <c r="I43" s="19"/>
      <c r="J43" s="19"/>
    </row>
    <row r="44" spans="3:21" ht="15">
      <c r="D44" s="18"/>
      <c r="E44" s="18"/>
      <c r="F44" s="18"/>
      <c r="G44" s="18"/>
      <c r="H44" s="18"/>
      <c r="I44" s="18"/>
      <c r="J44" s="18"/>
    </row>
    <row r="45" spans="3:21" ht="15">
      <c r="D45" s="17"/>
      <c r="E45" s="17"/>
      <c r="F45" s="17"/>
      <c r="G45" s="17"/>
      <c r="H45" s="17"/>
      <c r="I45" s="17"/>
      <c r="J45" s="17"/>
    </row>
  </sheetData>
  <mergeCells count="27">
    <mergeCell ref="D10:J10"/>
    <mergeCell ref="D8:I8"/>
    <mergeCell ref="D22:I22"/>
    <mergeCell ref="D14:I14"/>
    <mergeCell ref="D20:I20"/>
    <mergeCell ref="C15:J15"/>
    <mergeCell ref="J18:J19"/>
    <mergeCell ref="H17:I17"/>
    <mergeCell ref="H18:I19"/>
    <mergeCell ref="C31:J31"/>
    <mergeCell ref="C32:J32"/>
    <mergeCell ref="C34:D34"/>
    <mergeCell ref="G34:J34"/>
    <mergeCell ref="G36:I36"/>
    <mergeCell ref="C30:J30"/>
    <mergeCell ref="F17:G17"/>
    <mergeCell ref="F18:G18"/>
    <mergeCell ref="F19:G19"/>
    <mergeCell ref="C21:J21"/>
    <mergeCell ref="I26:J26"/>
    <mergeCell ref="P5:U5"/>
    <mergeCell ref="C9:J9"/>
    <mergeCell ref="P3:U3"/>
    <mergeCell ref="P4:U4"/>
    <mergeCell ref="C1:J1"/>
    <mergeCell ref="C2:J2"/>
    <mergeCell ref="D3:J3"/>
  </mergeCells>
  <pageMargins left="0.62992125984251968" right="0.43307086614173229" top="2.0866141732283467" bottom="0.94488188976377963" header="0.31496062992125984" footer="0.31496062992125984"/>
  <pageSetup paperSize="9" scale="48" orientation="portrait" r:id="rId1"/>
  <rowBreaks count="1" manualBreakCount="1">
    <brk id="32" min="2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X54"/>
  <sheetViews>
    <sheetView view="pageBreakPreview" topLeftCell="A21" zoomScale="80" zoomScaleNormal="80" zoomScaleSheetLayoutView="80" workbookViewId="0">
      <selection activeCell="I32" sqref="I32:J32"/>
    </sheetView>
  </sheetViews>
  <sheetFormatPr defaultColWidth="8.5703125" defaultRowHeight="12.75"/>
  <cols>
    <col min="1" max="1" width="8.5703125" style="16"/>
    <col min="2" max="2" width="6.7109375" style="16" customWidth="1"/>
    <col min="3" max="3" width="33" style="16" customWidth="1"/>
    <col min="4" max="4" width="45.140625" style="16" customWidth="1"/>
    <col min="5" max="5" width="16.140625" style="16" customWidth="1"/>
    <col min="6" max="6" width="14.5703125" style="16" customWidth="1"/>
    <col min="7" max="7" width="12.5703125" style="16" customWidth="1"/>
    <col min="8" max="8" width="17.85546875" style="16" customWidth="1"/>
    <col min="9" max="9" width="20" style="16" customWidth="1"/>
    <col min="10" max="10" width="21.7109375" style="16" customWidth="1"/>
    <col min="11" max="11" width="6" style="16" customWidth="1"/>
    <col min="12" max="12" width="17.42578125" style="16" customWidth="1"/>
    <col min="13" max="258" width="8.5703125" style="16"/>
    <col min="259" max="259" width="41" style="16" customWidth="1"/>
    <col min="260" max="260" width="20.28515625" style="16" customWidth="1"/>
    <col min="261" max="261" width="18.28515625" style="16" customWidth="1"/>
    <col min="262" max="262" width="12.42578125" style="16" customWidth="1"/>
    <col min="263" max="263" width="11" style="16" customWidth="1"/>
    <col min="264" max="264" width="24.42578125" style="16" customWidth="1"/>
    <col min="265" max="265" width="8.5703125" style="16"/>
    <col min="266" max="266" width="21.28515625" style="16" customWidth="1"/>
    <col min="267" max="267" width="14.5703125" style="16" customWidth="1"/>
    <col min="268" max="514" width="8.5703125" style="16"/>
    <col min="515" max="515" width="41" style="16" customWidth="1"/>
    <col min="516" max="516" width="20.28515625" style="16" customWidth="1"/>
    <col min="517" max="517" width="18.28515625" style="16" customWidth="1"/>
    <col min="518" max="518" width="12.42578125" style="16" customWidth="1"/>
    <col min="519" max="519" width="11" style="16" customWidth="1"/>
    <col min="520" max="520" width="24.42578125" style="16" customWidth="1"/>
    <col min="521" max="521" width="8.5703125" style="16"/>
    <col min="522" max="522" width="21.28515625" style="16" customWidth="1"/>
    <col min="523" max="523" width="14.5703125" style="16" customWidth="1"/>
    <col min="524" max="770" width="8.5703125" style="16"/>
    <col min="771" max="771" width="41" style="16" customWidth="1"/>
    <col min="772" max="772" width="20.28515625" style="16" customWidth="1"/>
    <col min="773" max="773" width="18.28515625" style="16" customWidth="1"/>
    <col min="774" max="774" width="12.42578125" style="16" customWidth="1"/>
    <col min="775" max="775" width="11" style="16" customWidth="1"/>
    <col min="776" max="776" width="24.42578125" style="16" customWidth="1"/>
    <col min="777" max="777" width="8.5703125" style="16"/>
    <col min="778" max="778" width="21.28515625" style="16" customWidth="1"/>
    <col min="779" max="779" width="14.5703125" style="16" customWidth="1"/>
    <col min="780" max="1026" width="8.5703125" style="16"/>
    <col min="1027" max="1027" width="41" style="16" customWidth="1"/>
    <col min="1028" max="1028" width="20.28515625" style="16" customWidth="1"/>
    <col min="1029" max="1029" width="18.28515625" style="16" customWidth="1"/>
    <col min="1030" max="1030" width="12.42578125" style="16" customWidth="1"/>
    <col min="1031" max="1031" width="11" style="16" customWidth="1"/>
    <col min="1032" max="1032" width="24.42578125" style="16" customWidth="1"/>
    <col min="1033" max="1033" width="8.5703125" style="16"/>
    <col min="1034" max="1034" width="21.28515625" style="16" customWidth="1"/>
    <col min="1035" max="1035" width="14.5703125" style="16" customWidth="1"/>
    <col min="1036" max="1282" width="8.5703125" style="16"/>
    <col min="1283" max="1283" width="41" style="16" customWidth="1"/>
    <col min="1284" max="1284" width="20.28515625" style="16" customWidth="1"/>
    <col min="1285" max="1285" width="18.28515625" style="16" customWidth="1"/>
    <col min="1286" max="1286" width="12.42578125" style="16" customWidth="1"/>
    <col min="1287" max="1287" width="11" style="16" customWidth="1"/>
    <col min="1288" max="1288" width="24.42578125" style="16" customWidth="1"/>
    <col min="1289" max="1289" width="8.5703125" style="16"/>
    <col min="1290" max="1290" width="21.28515625" style="16" customWidth="1"/>
    <col min="1291" max="1291" width="14.5703125" style="16" customWidth="1"/>
    <col min="1292" max="1538" width="8.5703125" style="16"/>
    <col min="1539" max="1539" width="41" style="16" customWidth="1"/>
    <col min="1540" max="1540" width="20.28515625" style="16" customWidth="1"/>
    <col min="1541" max="1541" width="18.28515625" style="16" customWidth="1"/>
    <col min="1542" max="1542" width="12.42578125" style="16" customWidth="1"/>
    <col min="1543" max="1543" width="11" style="16" customWidth="1"/>
    <col min="1544" max="1544" width="24.42578125" style="16" customWidth="1"/>
    <col min="1545" max="1545" width="8.5703125" style="16"/>
    <col min="1546" max="1546" width="21.28515625" style="16" customWidth="1"/>
    <col min="1547" max="1547" width="14.5703125" style="16" customWidth="1"/>
    <col min="1548" max="1794" width="8.5703125" style="16"/>
    <col min="1795" max="1795" width="41" style="16" customWidth="1"/>
    <col min="1796" max="1796" width="20.28515625" style="16" customWidth="1"/>
    <col min="1797" max="1797" width="18.28515625" style="16" customWidth="1"/>
    <col min="1798" max="1798" width="12.42578125" style="16" customWidth="1"/>
    <col min="1799" max="1799" width="11" style="16" customWidth="1"/>
    <col min="1800" max="1800" width="24.42578125" style="16" customWidth="1"/>
    <col min="1801" max="1801" width="8.5703125" style="16"/>
    <col min="1802" max="1802" width="21.28515625" style="16" customWidth="1"/>
    <col min="1803" max="1803" width="14.5703125" style="16" customWidth="1"/>
    <col min="1804" max="2050" width="8.5703125" style="16"/>
    <col min="2051" max="2051" width="41" style="16" customWidth="1"/>
    <col min="2052" max="2052" width="20.28515625" style="16" customWidth="1"/>
    <col min="2053" max="2053" width="18.28515625" style="16" customWidth="1"/>
    <col min="2054" max="2054" width="12.42578125" style="16" customWidth="1"/>
    <col min="2055" max="2055" width="11" style="16" customWidth="1"/>
    <col min="2056" max="2056" width="24.42578125" style="16" customWidth="1"/>
    <col min="2057" max="2057" width="8.5703125" style="16"/>
    <col min="2058" max="2058" width="21.28515625" style="16" customWidth="1"/>
    <col min="2059" max="2059" width="14.5703125" style="16" customWidth="1"/>
    <col min="2060" max="2306" width="8.5703125" style="16"/>
    <col min="2307" max="2307" width="41" style="16" customWidth="1"/>
    <col min="2308" max="2308" width="20.28515625" style="16" customWidth="1"/>
    <col min="2309" max="2309" width="18.28515625" style="16" customWidth="1"/>
    <col min="2310" max="2310" width="12.42578125" style="16" customWidth="1"/>
    <col min="2311" max="2311" width="11" style="16" customWidth="1"/>
    <col min="2312" max="2312" width="24.42578125" style="16" customWidth="1"/>
    <col min="2313" max="2313" width="8.5703125" style="16"/>
    <col min="2314" max="2314" width="21.28515625" style="16" customWidth="1"/>
    <col min="2315" max="2315" width="14.5703125" style="16" customWidth="1"/>
    <col min="2316" max="2562" width="8.5703125" style="16"/>
    <col min="2563" max="2563" width="41" style="16" customWidth="1"/>
    <col min="2564" max="2564" width="20.28515625" style="16" customWidth="1"/>
    <col min="2565" max="2565" width="18.28515625" style="16" customWidth="1"/>
    <col min="2566" max="2566" width="12.42578125" style="16" customWidth="1"/>
    <col min="2567" max="2567" width="11" style="16" customWidth="1"/>
    <col min="2568" max="2568" width="24.42578125" style="16" customWidth="1"/>
    <col min="2569" max="2569" width="8.5703125" style="16"/>
    <col min="2570" max="2570" width="21.28515625" style="16" customWidth="1"/>
    <col min="2571" max="2571" width="14.5703125" style="16" customWidth="1"/>
    <col min="2572" max="2818" width="8.5703125" style="16"/>
    <col min="2819" max="2819" width="41" style="16" customWidth="1"/>
    <col min="2820" max="2820" width="20.28515625" style="16" customWidth="1"/>
    <col min="2821" max="2821" width="18.28515625" style="16" customWidth="1"/>
    <col min="2822" max="2822" width="12.42578125" style="16" customWidth="1"/>
    <col min="2823" max="2823" width="11" style="16" customWidth="1"/>
    <col min="2824" max="2824" width="24.42578125" style="16" customWidth="1"/>
    <col min="2825" max="2825" width="8.5703125" style="16"/>
    <col min="2826" max="2826" width="21.28515625" style="16" customWidth="1"/>
    <col min="2827" max="2827" width="14.5703125" style="16" customWidth="1"/>
    <col min="2828" max="3074" width="8.5703125" style="16"/>
    <col min="3075" max="3075" width="41" style="16" customWidth="1"/>
    <col min="3076" max="3076" width="20.28515625" style="16" customWidth="1"/>
    <col min="3077" max="3077" width="18.28515625" style="16" customWidth="1"/>
    <col min="3078" max="3078" width="12.42578125" style="16" customWidth="1"/>
    <col min="3079" max="3079" width="11" style="16" customWidth="1"/>
    <col min="3080" max="3080" width="24.42578125" style="16" customWidth="1"/>
    <col min="3081" max="3081" width="8.5703125" style="16"/>
    <col min="3082" max="3082" width="21.28515625" style="16" customWidth="1"/>
    <col min="3083" max="3083" width="14.5703125" style="16" customWidth="1"/>
    <col min="3084" max="3330" width="8.5703125" style="16"/>
    <col min="3331" max="3331" width="41" style="16" customWidth="1"/>
    <col min="3332" max="3332" width="20.28515625" style="16" customWidth="1"/>
    <col min="3333" max="3333" width="18.28515625" style="16" customWidth="1"/>
    <col min="3334" max="3334" width="12.42578125" style="16" customWidth="1"/>
    <col min="3335" max="3335" width="11" style="16" customWidth="1"/>
    <col min="3336" max="3336" width="24.42578125" style="16" customWidth="1"/>
    <col min="3337" max="3337" width="8.5703125" style="16"/>
    <col min="3338" max="3338" width="21.28515625" style="16" customWidth="1"/>
    <col min="3339" max="3339" width="14.5703125" style="16" customWidth="1"/>
    <col min="3340" max="3586" width="8.5703125" style="16"/>
    <col min="3587" max="3587" width="41" style="16" customWidth="1"/>
    <col min="3588" max="3588" width="20.28515625" style="16" customWidth="1"/>
    <col min="3589" max="3589" width="18.28515625" style="16" customWidth="1"/>
    <col min="3590" max="3590" width="12.42578125" style="16" customWidth="1"/>
    <col min="3591" max="3591" width="11" style="16" customWidth="1"/>
    <col min="3592" max="3592" width="24.42578125" style="16" customWidth="1"/>
    <col min="3593" max="3593" width="8.5703125" style="16"/>
    <col min="3594" max="3594" width="21.28515625" style="16" customWidth="1"/>
    <col min="3595" max="3595" width="14.5703125" style="16" customWidth="1"/>
    <col min="3596" max="3842" width="8.5703125" style="16"/>
    <col min="3843" max="3843" width="41" style="16" customWidth="1"/>
    <col min="3844" max="3844" width="20.28515625" style="16" customWidth="1"/>
    <col min="3845" max="3845" width="18.28515625" style="16" customWidth="1"/>
    <col min="3846" max="3846" width="12.42578125" style="16" customWidth="1"/>
    <col min="3847" max="3847" width="11" style="16" customWidth="1"/>
    <col min="3848" max="3848" width="24.42578125" style="16" customWidth="1"/>
    <col min="3849" max="3849" width="8.5703125" style="16"/>
    <col min="3850" max="3850" width="21.28515625" style="16" customWidth="1"/>
    <col min="3851" max="3851" width="14.5703125" style="16" customWidth="1"/>
    <col min="3852" max="4098" width="8.5703125" style="16"/>
    <col min="4099" max="4099" width="41" style="16" customWidth="1"/>
    <col min="4100" max="4100" width="20.28515625" style="16" customWidth="1"/>
    <col min="4101" max="4101" width="18.28515625" style="16" customWidth="1"/>
    <col min="4102" max="4102" width="12.42578125" style="16" customWidth="1"/>
    <col min="4103" max="4103" width="11" style="16" customWidth="1"/>
    <col min="4104" max="4104" width="24.42578125" style="16" customWidth="1"/>
    <col min="4105" max="4105" width="8.5703125" style="16"/>
    <col min="4106" max="4106" width="21.28515625" style="16" customWidth="1"/>
    <col min="4107" max="4107" width="14.5703125" style="16" customWidth="1"/>
    <col min="4108" max="4354" width="8.5703125" style="16"/>
    <col min="4355" max="4355" width="41" style="16" customWidth="1"/>
    <col min="4356" max="4356" width="20.28515625" style="16" customWidth="1"/>
    <col min="4357" max="4357" width="18.28515625" style="16" customWidth="1"/>
    <col min="4358" max="4358" width="12.42578125" style="16" customWidth="1"/>
    <col min="4359" max="4359" width="11" style="16" customWidth="1"/>
    <col min="4360" max="4360" width="24.42578125" style="16" customWidth="1"/>
    <col min="4361" max="4361" width="8.5703125" style="16"/>
    <col min="4362" max="4362" width="21.28515625" style="16" customWidth="1"/>
    <col min="4363" max="4363" width="14.5703125" style="16" customWidth="1"/>
    <col min="4364" max="4610" width="8.5703125" style="16"/>
    <col min="4611" max="4611" width="41" style="16" customWidth="1"/>
    <col min="4612" max="4612" width="20.28515625" style="16" customWidth="1"/>
    <col min="4613" max="4613" width="18.28515625" style="16" customWidth="1"/>
    <col min="4614" max="4614" width="12.42578125" style="16" customWidth="1"/>
    <col min="4615" max="4615" width="11" style="16" customWidth="1"/>
    <col min="4616" max="4616" width="24.42578125" style="16" customWidth="1"/>
    <col min="4617" max="4617" width="8.5703125" style="16"/>
    <col min="4618" max="4618" width="21.28515625" style="16" customWidth="1"/>
    <col min="4619" max="4619" width="14.5703125" style="16" customWidth="1"/>
    <col min="4620" max="4866" width="8.5703125" style="16"/>
    <col min="4867" max="4867" width="41" style="16" customWidth="1"/>
    <col min="4868" max="4868" width="20.28515625" style="16" customWidth="1"/>
    <col min="4869" max="4869" width="18.28515625" style="16" customWidth="1"/>
    <col min="4870" max="4870" width="12.42578125" style="16" customWidth="1"/>
    <col min="4871" max="4871" width="11" style="16" customWidth="1"/>
    <col min="4872" max="4872" width="24.42578125" style="16" customWidth="1"/>
    <col min="4873" max="4873" width="8.5703125" style="16"/>
    <col min="4874" max="4874" width="21.28515625" style="16" customWidth="1"/>
    <col min="4875" max="4875" width="14.5703125" style="16" customWidth="1"/>
    <col min="4876" max="5122" width="8.5703125" style="16"/>
    <col min="5123" max="5123" width="41" style="16" customWidth="1"/>
    <col min="5124" max="5124" width="20.28515625" style="16" customWidth="1"/>
    <col min="5125" max="5125" width="18.28515625" style="16" customWidth="1"/>
    <col min="5126" max="5126" width="12.42578125" style="16" customWidth="1"/>
    <col min="5127" max="5127" width="11" style="16" customWidth="1"/>
    <col min="5128" max="5128" width="24.42578125" style="16" customWidth="1"/>
    <col min="5129" max="5129" width="8.5703125" style="16"/>
    <col min="5130" max="5130" width="21.28515625" style="16" customWidth="1"/>
    <col min="5131" max="5131" width="14.5703125" style="16" customWidth="1"/>
    <col min="5132" max="5378" width="8.5703125" style="16"/>
    <col min="5379" max="5379" width="41" style="16" customWidth="1"/>
    <col min="5380" max="5380" width="20.28515625" style="16" customWidth="1"/>
    <col min="5381" max="5381" width="18.28515625" style="16" customWidth="1"/>
    <col min="5382" max="5382" width="12.42578125" style="16" customWidth="1"/>
    <col min="5383" max="5383" width="11" style="16" customWidth="1"/>
    <col min="5384" max="5384" width="24.42578125" style="16" customWidth="1"/>
    <col min="5385" max="5385" width="8.5703125" style="16"/>
    <col min="5386" max="5386" width="21.28515625" style="16" customWidth="1"/>
    <col min="5387" max="5387" width="14.5703125" style="16" customWidth="1"/>
    <col min="5388" max="5634" width="8.5703125" style="16"/>
    <col min="5635" max="5635" width="41" style="16" customWidth="1"/>
    <col min="5636" max="5636" width="20.28515625" style="16" customWidth="1"/>
    <col min="5637" max="5637" width="18.28515625" style="16" customWidth="1"/>
    <col min="5638" max="5638" width="12.42578125" style="16" customWidth="1"/>
    <col min="5639" max="5639" width="11" style="16" customWidth="1"/>
    <col min="5640" max="5640" width="24.42578125" style="16" customWidth="1"/>
    <col min="5641" max="5641" width="8.5703125" style="16"/>
    <col min="5642" max="5642" width="21.28515625" style="16" customWidth="1"/>
    <col min="5643" max="5643" width="14.5703125" style="16" customWidth="1"/>
    <col min="5644" max="5890" width="8.5703125" style="16"/>
    <col min="5891" max="5891" width="41" style="16" customWidth="1"/>
    <col min="5892" max="5892" width="20.28515625" style="16" customWidth="1"/>
    <col min="5893" max="5893" width="18.28515625" style="16" customWidth="1"/>
    <col min="5894" max="5894" width="12.42578125" style="16" customWidth="1"/>
    <col min="5895" max="5895" width="11" style="16" customWidth="1"/>
    <col min="5896" max="5896" width="24.42578125" style="16" customWidth="1"/>
    <col min="5897" max="5897" width="8.5703125" style="16"/>
    <col min="5898" max="5898" width="21.28515625" style="16" customWidth="1"/>
    <col min="5899" max="5899" width="14.5703125" style="16" customWidth="1"/>
    <col min="5900" max="6146" width="8.5703125" style="16"/>
    <col min="6147" max="6147" width="41" style="16" customWidth="1"/>
    <col min="6148" max="6148" width="20.28515625" style="16" customWidth="1"/>
    <col min="6149" max="6149" width="18.28515625" style="16" customWidth="1"/>
    <col min="6150" max="6150" width="12.42578125" style="16" customWidth="1"/>
    <col min="6151" max="6151" width="11" style="16" customWidth="1"/>
    <col min="6152" max="6152" width="24.42578125" style="16" customWidth="1"/>
    <col min="6153" max="6153" width="8.5703125" style="16"/>
    <col min="6154" max="6154" width="21.28515625" style="16" customWidth="1"/>
    <col min="6155" max="6155" width="14.5703125" style="16" customWidth="1"/>
    <col min="6156" max="6402" width="8.5703125" style="16"/>
    <col min="6403" max="6403" width="41" style="16" customWidth="1"/>
    <col min="6404" max="6404" width="20.28515625" style="16" customWidth="1"/>
    <col min="6405" max="6405" width="18.28515625" style="16" customWidth="1"/>
    <col min="6406" max="6406" width="12.42578125" style="16" customWidth="1"/>
    <col min="6407" max="6407" width="11" style="16" customWidth="1"/>
    <col min="6408" max="6408" width="24.42578125" style="16" customWidth="1"/>
    <col min="6409" max="6409" width="8.5703125" style="16"/>
    <col min="6410" max="6410" width="21.28515625" style="16" customWidth="1"/>
    <col min="6411" max="6411" width="14.5703125" style="16" customWidth="1"/>
    <col min="6412" max="6658" width="8.5703125" style="16"/>
    <col min="6659" max="6659" width="41" style="16" customWidth="1"/>
    <col min="6660" max="6660" width="20.28515625" style="16" customWidth="1"/>
    <col min="6661" max="6661" width="18.28515625" style="16" customWidth="1"/>
    <col min="6662" max="6662" width="12.42578125" style="16" customWidth="1"/>
    <col min="6663" max="6663" width="11" style="16" customWidth="1"/>
    <col min="6664" max="6664" width="24.42578125" style="16" customWidth="1"/>
    <col min="6665" max="6665" width="8.5703125" style="16"/>
    <col min="6666" max="6666" width="21.28515625" style="16" customWidth="1"/>
    <col min="6667" max="6667" width="14.5703125" style="16" customWidth="1"/>
    <col min="6668" max="6914" width="8.5703125" style="16"/>
    <col min="6915" max="6915" width="41" style="16" customWidth="1"/>
    <col min="6916" max="6916" width="20.28515625" style="16" customWidth="1"/>
    <col min="6917" max="6917" width="18.28515625" style="16" customWidth="1"/>
    <col min="6918" max="6918" width="12.42578125" style="16" customWidth="1"/>
    <col min="6919" max="6919" width="11" style="16" customWidth="1"/>
    <col min="6920" max="6920" width="24.42578125" style="16" customWidth="1"/>
    <col min="6921" max="6921" width="8.5703125" style="16"/>
    <col min="6922" max="6922" width="21.28515625" style="16" customWidth="1"/>
    <col min="6923" max="6923" width="14.5703125" style="16" customWidth="1"/>
    <col min="6924" max="7170" width="8.5703125" style="16"/>
    <col min="7171" max="7171" width="41" style="16" customWidth="1"/>
    <col min="7172" max="7172" width="20.28515625" style="16" customWidth="1"/>
    <col min="7173" max="7173" width="18.28515625" style="16" customWidth="1"/>
    <col min="7174" max="7174" width="12.42578125" style="16" customWidth="1"/>
    <col min="7175" max="7175" width="11" style="16" customWidth="1"/>
    <col min="7176" max="7176" width="24.42578125" style="16" customWidth="1"/>
    <col min="7177" max="7177" width="8.5703125" style="16"/>
    <col min="7178" max="7178" width="21.28515625" style="16" customWidth="1"/>
    <col min="7179" max="7179" width="14.5703125" style="16" customWidth="1"/>
    <col min="7180" max="7426" width="8.5703125" style="16"/>
    <col min="7427" max="7427" width="41" style="16" customWidth="1"/>
    <col min="7428" max="7428" width="20.28515625" style="16" customWidth="1"/>
    <col min="7429" max="7429" width="18.28515625" style="16" customWidth="1"/>
    <col min="7430" max="7430" width="12.42578125" style="16" customWidth="1"/>
    <col min="7431" max="7431" width="11" style="16" customWidth="1"/>
    <col min="7432" max="7432" width="24.42578125" style="16" customWidth="1"/>
    <col min="7433" max="7433" width="8.5703125" style="16"/>
    <col min="7434" max="7434" width="21.28515625" style="16" customWidth="1"/>
    <col min="7435" max="7435" width="14.5703125" style="16" customWidth="1"/>
    <col min="7436" max="7682" width="8.5703125" style="16"/>
    <col min="7683" max="7683" width="41" style="16" customWidth="1"/>
    <col min="7684" max="7684" width="20.28515625" style="16" customWidth="1"/>
    <col min="7685" max="7685" width="18.28515625" style="16" customWidth="1"/>
    <col min="7686" max="7686" width="12.42578125" style="16" customWidth="1"/>
    <col min="7687" max="7687" width="11" style="16" customWidth="1"/>
    <col min="7688" max="7688" width="24.42578125" style="16" customWidth="1"/>
    <col min="7689" max="7689" width="8.5703125" style="16"/>
    <col min="7690" max="7690" width="21.28515625" style="16" customWidth="1"/>
    <col min="7691" max="7691" width="14.5703125" style="16" customWidth="1"/>
    <col min="7692" max="7938" width="8.5703125" style="16"/>
    <col min="7939" max="7939" width="41" style="16" customWidth="1"/>
    <col min="7940" max="7940" width="20.28515625" style="16" customWidth="1"/>
    <col min="7941" max="7941" width="18.28515625" style="16" customWidth="1"/>
    <col min="7942" max="7942" width="12.42578125" style="16" customWidth="1"/>
    <col min="7943" max="7943" width="11" style="16" customWidth="1"/>
    <col min="7944" max="7944" width="24.42578125" style="16" customWidth="1"/>
    <col min="7945" max="7945" width="8.5703125" style="16"/>
    <col min="7946" max="7946" width="21.28515625" style="16" customWidth="1"/>
    <col min="7947" max="7947" width="14.5703125" style="16" customWidth="1"/>
    <col min="7948" max="8194" width="8.5703125" style="16"/>
    <col min="8195" max="8195" width="41" style="16" customWidth="1"/>
    <col min="8196" max="8196" width="20.28515625" style="16" customWidth="1"/>
    <col min="8197" max="8197" width="18.28515625" style="16" customWidth="1"/>
    <col min="8198" max="8198" width="12.42578125" style="16" customWidth="1"/>
    <col min="8199" max="8199" width="11" style="16" customWidth="1"/>
    <col min="8200" max="8200" width="24.42578125" style="16" customWidth="1"/>
    <col min="8201" max="8201" width="8.5703125" style="16"/>
    <col min="8202" max="8202" width="21.28515625" style="16" customWidth="1"/>
    <col min="8203" max="8203" width="14.5703125" style="16" customWidth="1"/>
    <col min="8204" max="8450" width="8.5703125" style="16"/>
    <col min="8451" max="8451" width="41" style="16" customWidth="1"/>
    <col min="8452" max="8452" width="20.28515625" style="16" customWidth="1"/>
    <col min="8453" max="8453" width="18.28515625" style="16" customWidth="1"/>
    <col min="8454" max="8454" width="12.42578125" style="16" customWidth="1"/>
    <col min="8455" max="8455" width="11" style="16" customWidth="1"/>
    <col min="8456" max="8456" width="24.42578125" style="16" customWidth="1"/>
    <col min="8457" max="8457" width="8.5703125" style="16"/>
    <col min="8458" max="8458" width="21.28515625" style="16" customWidth="1"/>
    <col min="8459" max="8459" width="14.5703125" style="16" customWidth="1"/>
    <col min="8460" max="8706" width="8.5703125" style="16"/>
    <col min="8707" max="8707" width="41" style="16" customWidth="1"/>
    <col min="8708" max="8708" width="20.28515625" style="16" customWidth="1"/>
    <col min="8709" max="8709" width="18.28515625" style="16" customWidth="1"/>
    <col min="8710" max="8710" width="12.42578125" style="16" customWidth="1"/>
    <col min="8711" max="8711" width="11" style="16" customWidth="1"/>
    <col min="8712" max="8712" width="24.42578125" style="16" customWidth="1"/>
    <col min="8713" max="8713" width="8.5703125" style="16"/>
    <col min="8714" max="8714" width="21.28515625" style="16" customWidth="1"/>
    <col min="8715" max="8715" width="14.5703125" style="16" customWidth="1"/>
    <col min="8716" max="8962" width="8.5703125" style="16"/>
    <col min="8963" max="8963" width="41" style="16" customWidth="1"/>
    <col min="8964" max="8964" width="20.28515625" style="16" customWidth="1"/>
    <col min="8965" max="8965" width="18.28515625" style="16" customWidth="1"/>
    <col min="8966" max="8966" width="12.42578125" style="16" customWidth="1"/>
    <col min="8967" max="8967" width="11" style="16" customWidth="1"/>
    <col min="8968" max="8968" width="24.42578125" style="16" customWidth="1"/>
    <col min="8969" max="8969" width="8.5703125" style="16"/>
    <col min="8970" max="8970" width="21.28515625" style="16" customWidth="1"/>
    <col min="8971" max="8971" width="14.5703125" style="16" customWidth="1"/>
    <col min="8972" max="9218" width="8.5703125" style="16"/>
    <col min="9219" max="9219" width="41" style="16" customWidth="1"/>
    <col min="9220" max="9220" width="20.28515625" style="16" customWidth="1"/>
    <col min="9221" max="9221" width="18.28515625" style="16" customWidth="1"/>
    <col min="9222" max="9222" width="12.42578125" style="16" customWidth="1"/>
    <col min="9223" max="9223" width="11" style="16" customWidth="1"/>
    <col min="9224" max="9224" width="24.42578125" style="16" customWidth="1"/>
    <col min="9225" max="9225" width="8.5703125" style="16"/>
    <col min="9226" max="9226" width="21.28515625" style="16" customWidth="1"/>
    <col min="9227" max="9227" width="14.5703125" style="16" customWidth="1"/>
    <col min="9228" max="9474" width="8.5703125" style="16"/>
    <col min="9475" max="9475" width="41" style="16" customWidth="1"/>
    <col min="9476" max="9476" width="20.28515625" style="16" customWidth="1"/>
    <col min="9477" max="9477" width="18.28515625" style="16" customWidth="1"/>
    <col min="9478" max="9478" width="12.42578125" style="16" customWidth="1"/>
    <col min="9479" max="9479" width="11" style="16" customWidth="1"/>
    <col min="9480" max="9480" width="24.42578125" style="16" customWidth="1"/>
    <col min="9481" max="9481" width="8.5703125" style="16"/>
    <col min="9482" max="9482" width="21.28515625" style="16" customWidth="1"/>
    <col min="9483" max="9483" width="14.5703125" style="16" customWidth="1"/>
    <col min="9484" max="9730" width="8.5703125" style="16"/>
    <col min="9731" max="9731" width="41" style="16" customWidth="1"/>
    <col min="9732" max="9732" width="20.28515625" style="16" customWidth="1"/>
    <col min="9733" max="9733" width="18.28515625" style="16" customWidth="1"/>
    <col min="9734" max="9734" width="12.42578125" style="16" customWidth="1"/>
    <col min="9735" max="9735" width="11" style="16" customWidth="1"/>
    <col min="9736" max="9736" width="24.42578125" style="16" customWidth="1"/>
    <col min="9737" max="9737" width="8.5703125" style="16"/>
    <col min="9738" max="9738" width="21.28515625" style="16" customWidth="1"/>
    <col min="9739" max="9739" width="14.5703125" style="16" customWidth="1"/>
    <col min="9740" max="9986" width="8.5703125" style="16"/>
    <col min="9987" max="9987" width="41" style="16" customWidth="1"/>
    <col min="9988" max="9988" width="20.28515625" style="16" customWidth="1"/>
    <col min="9989" max="9989" width="18.28515625" style="16" customWidth="1"/>
    <col min="9990" max="9990" width="12.42578125" style="16" customWidth="1"/>
    <col min="9991" max="9991" width="11" style="16" customWidth="1"/>
    <col min="9992" max="9992" width="24.42578125" style="16" customWidth="1"/>
    <col min="9993" max="9993" width="8.5703125" style="16"/>
    <col min="9994" max="9994" width="21.28515625" style="16" customWidth="1"/>
    <col min="9995" max="9995" width="14.5703125" style="16" customWidth="1"/>
    <col min="9996" max="10242" width="8.5703125" style="16"/>
    <col min="10243" max="10243" width="41" style="16" customWidth="1"/>
    <col min="10244" max="10244" width="20.28515625" style="16" customWidth="1"/>
    <col min="10245" max="10245" width="18.28515625" style="16" customWidth="1"/>
    <col min="10246" max="10246" width="12.42578125" style="16" customWidth="1"/>
    <col min="10247" max="10247" width="11" style="16" customWidth="1"/>
    <col min="10248" max="10248" width="24.42578125" style="16" customWidth="1"/>
    <col min="10249" max="10249" width="8.5703125" style="16"/>
    <col min="10250" max="10250" width="21.28515625" style="16" customWidth="1"/>
    <col min="10251" max="10251" width="14.5703125" style="16" customWidth="1"/>
    <col min="10252" max="10498" width="8.5703125" style="16"/>
    <col min="10499" max="10499" width="41" style="16" customWidth="1"/>
    <col min="10500" max="10500" width="20.28515625" style="16" customWidth="1"/>
    <col min="10501" max="10501" width="18.28515625" style="16" customWidth="1"/>
    <col min="10502" max="10502" width="12.42578125" style="16" customWidth="1"/>
    <col min="10503" max="10503" width="11" style="16" customWidth="1"/>
    <col min="10504" max="10504" width="24.42578125" style="16" customWidth="1"/>
    <col min="10505" max="10505" width="8.5703125" style="16"/>
    <col min="10506" max="10506" width="21.28515625" style="16" customWidth="1"/>
    <col min="10507" max="10507" width="14.5703125" style="16" customWidth="1"/>
    <col min="10508" max="10754" width="8.5703125" style="16"/>
    <col min="10755" max="10755" width="41" style="16" customWidth="1"/>
    <col min="10756" max="10756" width="20.28515625" style="16" customWidth="1"/>
    <col min="10757" max="10757" width="18.28515625" style="16" customWidth="1"/>
    <col min="10758" max="10758" width="12.42578125" style="16" customWidth="1"/>
    <col min="10759" max="10759" width="11" style="16" customWidth="1"/>
    <col min="10760" max="10760" width="24.42578125" style="16" customWidth="1"/>
    <col min="10761" max="10761" width="8.5703125" style="16"/>
    <col min="10762" max="10762" width="21.28515625" style="16" customWidth="1"/>
    <col min="10763" max="10763" width="14.5703125" style="16" customWidth="1"/>
    <col min="10764" max="11010" width="8.5703125" style="16"/>
    <col min="11011" max="11011" width="41" style="16" customWidth="1"/>
    <col min="11012" max="11012" width="20.28515625" style="16" customWidth="1"/>
    <col min="11013" max="11013" width="18.28515625" style="16" customWidth="1"/>
    <col min="11014" max="11014" width="12.42578125" style="16" customWidth="1"/>
    <col min="11015" max="11015" width="11" style="16" customWidth="1"/>
    <col min="11016" max="11016" width="24.42578125" style="16" customWidth="1"/>
    <col min="11017" max="11017" width="8.5703125" style="16"/>
    <col min="11018" max="11018" width="21.28515625" style="16" customWidth="1"/>
    <col min="11019" max="11019" width="14.5703125" style="16" customWidth="1"/>
    <col min="11020" max="11266" width="8.5703125" style="16"/>
    <col min="11267" max="11267" width="41" style="16" customWidth="1"/>
    <col min="11268" max="11268" width="20.28515625" style="16" customWidth="1"/>
    <col min="11269" max="11269" width="18.28515625" style="16" customWidth="1"/>
    <col min="11270" max="11270" width="12.42578125" style="16" customWidth="1"/>
    <col min="11271" max="11271" width="11" style="16" customWidth="1"/>
    <col min="11272" max="11272" width="24.42578125" style="16" customWidth="1"/>
    <col min="11273" max="11273" width="8.5703125" style="16"/>
    <col min="11274" max="11274" width="21.28515625" style="16" customWidth="1"/>
    <col min="11275" max="11275" width="14.5703125" style="16" customWidth="1"/>
    <col min="11276" max="11522" width="8.5703125" style="16"/>
    <col min="11523" max="11523" width="41" style="16" customWidth="1"/>
    <col min="11524" max="11524" width="20.28515625" style="16" customWidth="1"/>
    <col min="11525" max="11525" width="18.28515625" style="16" customWidth="1"/>
    <col min="11526" max="11526" width="12.42578125" style="16" customWidth="1"/>
    <col min="11527" max="11527" width="11" style="16" customWidth="1"/>
    <col min="11528" max="11528" width="24.42578125" style="16" customWidth="1"/>
    <col min="11529" max="11529" width="8.5703125" style="16"/>
    <col min="11530" max="11530" width="21.28515625" style="16" customWidth="1"/>
    <col min="11531" max="11531" width="14.5703125" style="16" customWidth="1"/>
    <col min="11532" max="11778" width="8.5703125" style="16"/>
    <col min="11779" max="11779" width="41" style="16" customWidth="1"/>
    <col min="11780" max="11780" width="20.28515625" style="16" customWidth="1"/>
    <col min="11781" max="11781" width="18.28515625" style="16" customWidth="1"/>
    <col min="11782" max="11782" width="12.42578125" style="16" customWidth="1"/>
    <col min="11783" max="11783" width="11" style="16" customWidth="1"/>
    <col min="11784" max="11784" width="24.42578125" style="16" customWidth="1"/>
    <col min="11785" max="11785" width="8.5703125" style="16"/>
    <col min="11786" max="11786" width="21.28515625" style="16" customWidth="1"/>
    <col min="11787" max="11787" width="14.5703125" style="16" customWidth="1"/>
    <col min="11788" max="12034" width="8.5703125" style="16"/>
    <col min="12035" max="12035" width="41" style="16" customWidth="1"/>
    <col min="12036" max="12036" width="20.28515625" style="16" customWidth="1"/>
    <col min="12037" max="12037" width="18.28515625" style="16" customWidth="1"/>
    <col min="12038" max="12038" width="12.42578125" style="16" customWidth="1"/>
    <col min="12039" max="12039" width="11" style="16" customWidth="1"/>
    <col min="12040" max="12040" width="24.42578125" style="16" customWidth="1"/>
    <col min="12041" max="12041" width="8.5703125" style="16"/>
    <col min="12042" max="12042" width="21.28515625" style="16" customWidth="1"/>
    <col min="12043" max="12043" width="14.5703125" style="16" customWidth="1"/>
    <col min="12044" max="12290" width="8.5703125" style="16"/>
    <col min="12291" max="12291" width="41" style="16" customWidth="1"/>
    <col min="12292" max="12292" width="20.28515625" style="16" customWidth="1"/>
    <col min="12293" max="12293" width="18.28515625" style="16" customWidth="1"/>
    <col min="12294" max="12294" width="12.42578125" style="16" customWidth="1"/>
    <col min="12295" max="12295" width="11" style="16" customWidth="1"/>
    <col min="12296" max="12296" width="24.42578125" style="16" customWidth="1"/>
    <col min="12297" max="12297" width="8.5703125" style="16"/>
    <col min="12298" max="12298" width="21.28515625" style="16" customWidth="1"/>
    <col min="12299" max="12299" width="14.5703125" style="16" customWidth="1"/>
    <col min="12300" max="12546" width="8.5703125" style="16"/>
    <col min="12547" max="12547" width="41" style="16" customWidth="1"/>
    <col min="12548" max="12548" width="20.28515625" style="16" customWidth="1"/>
    <col min="12549" max="12549" width="18.28515625" style="16" customWidth="1"/>
    <col min="12550" max="12550" width="12.42578125" style="16" customWidth="1"/>
    <col min="12551" max="12551" width="11" style="16" customWidth="1"/>
    <col min="12552" max="12552" width="24.42578125" style="16" customWidth="1"/>
    <col min="12553" max="12553" width="8.5703125" style="16"/>
    <col min="12554" max="12554" width="21.28515625" style="16" customWidth="1"/>
    <col min="12555" max="12555" width="14.5703125" style="16" customWidth="1"/>
    <col min="12556" max="12802" width="8.5703125" style="16"/>
    <col min="12803" max="12803" width="41" style="16" customWidth="1"/>
    <col min="12804" max="12804" width="20.28515625" style="16" customWidth="1"/>
    <col min="12805" max="12805" width="18.28515625" style="16" customWidth="1"/>
    <col min="12806" max="12806" width="12.42578125" style="16" customWidth="1"/>
    <col min="12807" max="12807" width="11" style="16" customWidth="1"/>
    <col min="12808" max="12808" width="24.42578125" style="16" customWidth="1"/>
    <col min="12809" max="12809" width="8.5703125" style="16"/>
    <col min="12810" max="12810" width="21.28515625" style="16" customWidth="1"/>
    <col min="12811" max="12811" width="14.5703125" style="16" customWidth="1"/>
    <col min="12812" max="13058" width="8.5703125" style="16"/>
    <col min="13059" max="13059" width="41" style="16" customWidth="1"/>
    <col min="13060" max="13060" width="20.28515625" style="16" customWidth="1"/>
    <col min="13061" max="13061" width="18.28515625" style="16" customWidth="1"/>
    <col min="13062" max="13062" width="12.42578125" style="16" customWidth="1"/>
    <col min="13063" max="13063" width="11" style="16" customWidth="1"/>
    <col min="13064" max="13064" width="24.42578125" style="16" customWidth="1"/>
    <col min="13065" max="13065" width="8.5703125" style="16"/>
    <col min="13066" max="13066" width="21.28515625" style="16" customWidth="1"/>
    <col min="13067" max="13067" width="14.5703125" style="16" customWidth="1"/>
    <col min="13068" max="13314" width="8.5703125" style="16"/>
    <col min="13315" max="13315" width="41" style="16" customWidth="1"/>
    <col min="13316" max="13316" width="20.28515625" style="16" customWidth="1"/>
    <col min="13317" max="13317" width="18.28515625" style="16" customWidth="1"/>
    <col min="13318" max="13318" width="12.42578125" style="16" customWidth="1"/>
    <col min="13319" max="13319" width="11" style="16" customWidth="1"/>
    <col min="13320" max="13320" width="24.42578125" style="16" customWidth="1"/>
    <col min="13321" max="13321" width="8.5703125" style="16"/>
    <col min="13322" max="13322" width="21.28515625" style="16" customWidth="1"/>
    <col min="13323" max="13323" width="14.5703125" style="16" customWidth="1"/>
    <col min="13324" max="13570" width="8.5703125" style="16"/>
    <col min="13571" max="13571" width="41" style="16" customWidth="1"/>
    <col min="13572" max="13572" width="20.28515625" style="16" customWidth="1"/>
    <col min="13573" max="13573" width="18.28515625" style="16" customWidth="1"/>
    <col min="13574" max="13574" width="12.42578125" style="16" customWidth="1"/>
    <col min="13575" max="13575" width="11" style="16" customWidth="1"/>
    <col min="13576" max="13576" width="24.42578125" style="16" customWidth="1"/>
    <col min="13577" max="13577" width="8.5703125" style="16"/>
    <col min="13578" max="13578" width="21.28515625" style="16" customWidth="1"/>
    <col min="13579" max="13579" width="14.5703125" style="16" customWidth="1"/>
    <col min="13580" max="13826" width="8.5703125" style="16"/>
    <col min="13827" max="13827" width="41" style="16" customWidth="1"/>
    <col min="13828" max="13828" width="20.28515625" style="16" customWidth="1"/>
    <col min="13829" max="13829" width="18.28515625" style="16" customWidth="1"/>
    <col min="13830" max="13830" width="12.42578125" style="16" customWidth="1"/>
    <col min="13831" max="13831" width="11" style="16" customWidth="1"/>
    <col min="13832" max="13832" width="24.42578125" style="16" customWidth="1"/>
    <col min="13833" max="13833" width="8.5703125" style="16"/>
    <col min="13834" max="13834" width="21.28515625" style="16" customWidth="1"/>
    <col min="13835" max="13835" width="14.5703125" style="16" customWidth="1"/>
    <col min="13836" max="14082" width="8.5703125" style="16"/>
    <col min="14083" max="14083" width="41" style="16" customWidth="1"/>
    <col min="14084" max="14084" width="20.28515625" style="16" customWidth="1"/>
    <col min="14085" max="14085" width="18.28515625" style="16" customWidth="1"/>
    <col min="14086" max="14086" width="12.42578125" style="16" customWidth="1"/>
    <col min="14087" max="14087" width="11" style="16" customWidth="1"/>
    <col min="14088" max="14088" width="24.42578125" style="16" customWidth="1"/>
    <col min="14089" max="14089" width="8.5703125" style="16"/>
    <col min="14090" max="14090" width="21.28515625" style="16" customWidth="1"/>
    <col min="14091" max="14091" width="14.5703125" style="16" customWidth="1"/>
    <col min="14092" max="14338" width="8.5703125" style="16"/>
    <col min="14339" max="14339" width="41" style="16" customWidth="1"/>
    <col min="14340" max="14340" width="20.28515625" style="16" customWidth="1"/>
    <col min="14341" max="14341" width="18.28515625" style="16" customWidth="1"/>
    <col min="14342" max="14342" width="12.42578125" style="16" customWidth="1"/>
    <col min="14343" max="14343" width="11" style="16" customWidth="1"/>
    <col min="14344" max="14344" width="24.42578125" style="16" customWidth="1"/>
    <col min="14345" max="14345" width="8.5703125" style="16"/>
    <col min="14346" max="14346" width="21.28515625" style="16" customWidth="1"/>
    <col min="14347" max="14347" width="14.5703125" style="16" customWidth="1"/>
    <col min="14348" max="14594" width="8.5703125" style="16"/>
    <col min="14595" max="14595" width="41" style="16" customWidth="1"/>
    <col min="14596" max="14596" width="20.28515625" style="16" customWidth="1"/>
    <col min="14597" max="14597" width="18.28515625" style="16" customWidth="1"/>
    <col min="14598" max="14598" width="12.42578125" style="16" customWidth="1"/>
    <col min="14599" max="14599" width="11" style="16" customWidth="1"/>
    <col min="14600" max="14600" width="24.42578125" style="16" customWidth="1"/>
    <col min="14601" max="14601" width="8.5703125" style="16"/>
    <col min="14602" max="14602" width="21.28515625" style="16" customWidth="1"/>
    <col min="14603" max="14603" width="14.5703125" style="16" customWidth="1"/>
    <col min="14604" max="14850" width="8.5703125" style="16"/>
    <col min="14851" max="14851" width="41" style="16" customWidth="1"/>
    <col min="14852" max="14852" width="20.28515625" style="16" customWidth="1"/>
    <col min="14853" max="14853" width="18.28515625" style="16" customWidth="1"/>
    <col min="14854" max="14854" width="12.42578125" style="16" customWidth="1"/>
    <col min="14855" max="14855" width="11" style="16" customWidth="1"/>
    <col min="14856" max="14856" width="24.42578125" style="16" customWidth="1"/>
    <col min="14857" max="14857" width="8.5703125" style="16"/>
    <col min="14858" max="14858" width="21.28515625" style="16" customWidth="1"/>
    <col min="14859" max="14859" width="14.5703125" style="16" customWidth="1"/>
    <col min="14860" max="15106" width="8.5703125" style="16"/>
    <col min="15107" max="15107" width="41" style="16" customWidth="1"/>
    <col min="15108" max="15108" width="20.28515625" style="16" customWidth="1"/>
    <col min="15109" max="15109" width="18.28515625" style="16" customWidth="1"/>
    <col min="15110" max="15110" width="12.42578125" style="16" customWidth="1"/>
    <col min="15111" max="15111" width="11" style="16" customWidth="1"/>
    <col min="15112" max="15112" width="24.42578125" style="16" customWidth="1"/>
    <col min="15113" max="15113" width="8.5703125" style="16"/>
    <col min="15114" max="15114" width="21.28515625" style="16" customWidth="1"/>
    <col min="15115" max="15115" width="14.5703125" style="16" customWidth="1"/>
    <col min="15116" max="15362" width="8.5703125" style="16"/>
    <col min="15363" max="15363" width="41" style="16" customWidth="1"/>
    <col min="15364" max="15364" width="20.28515625" style="16" customWidth="1"/>
    <col min="15365" max="15365" width="18.28515625" style="16" customWidth="1"/>
    <col min="15366" max="15366" width="12.42578125" style="16" customWidth="1"/>
    <col min="15367" max="15367" width="11" style="16" customWidth="1"/>
    <col min="15368" max="15368" width="24.42578125" style="16" customWidth="1"/>
    <col min="15369" max="15369" width="8.5703125" style="16"/>
    <col min="15370" max="15370" width="21.28515625" style="16" customWidth="1"/>
    <col min="15371" max="15371" width="14.5703125" style="16" customWidth="1"/>
    <col min="15372" max="15618" width="8.5703125" style="16"/>
    <col min="15619" max="15619" width="41" style="16" customWidth="1"/>
    <col min="15620" max="15620" width="20.28515625" style="16" customWidth="1"/>
    <col min="15621" max="15621" width="18.28515625" style="16" customWidth="1"/>
    <col min="15622" max="15622" width="12.42578125" style="16" customWidth="1"/>
    <col min="15623" max="15623" width="11" style="16" customWidth="1"/>
    <col min="15624" max="15624" width="24.42578125" style="16" customWidth="1"/>
    <col min="15625" max="15625" width="8.5703125" style="16"/>
    <col min="15626" max="15626" width="21.28515625" style="16" customWidth="1"/>
    <col min="15627" max="15627" width="14.5703125" style="16" customWidth="1"/>
    <col min="15628" max="15874" width="8.5703125" style="16"/>
    <col min="15875" max="15875" width="41" style="16" customWidth="1"/>
    <col min="15876" max="15876" width="20.28515625" style="16" customWidth="1"/>
    <col min="15877" max="15877" width="18.28515625" style="16" customWidth="1"/>
    <col min="15878" max="15878" width="12.42578125" style="16" customWidth="1"/>
    <col min="15879" max="15879" width="11" style="16" customWidth="1"/>
    <col min="15880" max="15880" width="24.42578125" style="16" customWidth="1"/>
    <col min="15881" max="15881" width="8.5703125" style="16"/>
    <col min="15882" max="15882" width="21.28515625" style="16" customWidth="1"/>
    <col min="15883" max="15883" width="14.5703125" style="16" customWidth="1"/>
    <col min="15884" max="16130" width="8.5703125" style="16"/>
    <col min="16131" max="16131" width="41" style="16" customWidth="1"/>
    <col min="16132" max="16132" width="20.28515625" style="16" customWidth="1"/>
    <col min="16133" max="16133" width="18.28515625" style="16" customWidth="1"/>
    <col min="16134" max="16134" width="12.42578125" style="16" customWidth="1"/>
    <col min="16135" max="16135" width="11" style="16" customWidth="1"/>
    <col min="16136" max="16136" width="24.42578125" style="16" customWidth="1"/>
    <col min="16137" max="16137" width="8.5703125" style="16"/>
    <col min="16138" max="16138" width="21.28515625" style="16" customWidth="1"/>
    <col min="16139" max="16139" width="14.5703125" style="16" customWidth="1"/>
    <col min="16140" max="16384" width="8.5703125" style="16"/>
  </cols>
  <sheetData>
    <row r="1" spans="2:24" ht="26.25" customHeight="1">
      <c r="B1" s="223" t="s">
        <v>95</v>
      </c>
      <c r="C1" s="224"/>
      <c r="D1" s="224"/>
      <c r="E1" s="224"/>
      <c r="F1" s="224"/>
      <c r="G1" s="224"/>
      <c r="H1" s="224"/>
      <c r="I1" s="224"/>
      <c r="J1" s="225"/>
    </row>
    <row r="2" spans="2:24" ht="45.75" customHeight="1" thickBot="1">
      <c r="B2" s="226" t="s">
        <v>1</v>
      </c>
      <c r="C2" s="227"/>
      <c r="D2" s="227"/>
      <c r="E2" s="227"/>
      <c r="F2" s="227"/>
      <c r="G2" s="227"/>
      <c r="H2" s="227"/>
      <c r="I2" s="227"/>
      <c r="J2" s="228"/>
      <c r="P2" s="48"/>
      <c r="Q2" s="48"/>
      <c r="R2" s="48"/>
      <c r="S2" s="48"/>
      <c r="T2" s="48"/>
      <c r="U2" s="48"/>
    </row>
    <row r="3" spans="2:24" ht="17.25" customHeight="1" thickBot="1">
      <c r="B3" s="229" t="s">
        <v>96</v>
      </c>
      <c r="C3" s="230"/>
      <c r="D3" s="230"/>
      <c r="E3" s="230"/>
      <c r="F3" s="230"/>
      <c r="G3" s="230"/>
      <c r="H3" s="230"/>
      <c r="I3" s="230"/>
      <c r="J3" s="231"/>
      <c r="P3" s="187"/>
      <c r="Q3" s="187"/>
      <c r="R3" s="187"/>
      <c r="S3" s="187"/>
      <c r="T3" s="187"/>
      <c r="U3" s="187"/>
    </row>
    <row r="4" spans="2:24" s="23" customFormat="1" ht="44.25" customHeight="1">
      <c r="B4" s="38" t="s">
        <v>48</v>
      </c>
      <c r="C4" s="38" t="s">
        <v>49</v>
      </c>
      <c r="D4" s="38" t="s">
        <v>97</v>
      </c>
      <c r="E4" s="41" t="s">
        <v>98</v>
      </c>
      <c r="F4" s="41" t="s">
        <v>51</v>
      </c>
      <c r="G4" s="41" t="s">
        <v>52</v>
      </c>
      <c r="H4" s="41" t="s">
        <v>99</v>
      </c>
      <c r="I4" s="38" t="s">
        <v>54</v>
      </c>
      <c r="J4" s="38" t="s">
        <v>8</v>
      </c>
      <c r="P4" s="188"/>
      <c r="Q4" s="188"/>
      <c r="R4" s="188"/>
      <c r="S4" s="188"/>
      <c r="T4" s="188"/>
      <c r="U4" s="188"/>
    </row>
    <row r="5" spans="2:24" s="23" customFormat="1" ht="28.5">
      <c r="B5" s="29" t="s">
        <v>10</v>
      </c>
      <c r="C5" s="47" t="s">
        <v>100</v>
      </c>
      <c r="D5" s="47" t="s">
        <v>101</v>
      </c>
      <c r="E5" s="80">
        <v>0.5</v>
      </c>
      <c r="F5" s="40">
        <v>1</v>
      </c>
      <c r="G5" s="45">
        <v>7</v>
      </c>
      <c r="H5" s="44">
        <f>+'[5]FACTOR MULTIPLICADOR'!D50</f>
        <v>2.100006</v>
      </c>
      <c r="I5" s="78">
        <f>+[5]GERENCIA!J5</f>
        <v>6500000</v>
      </c>
      <c r="J5" s="43">
        <f>+(F5*G5*H5*I5)*E5</f>
        <v>47775136.5</v>
      </c>
      <c r="P5" s="183"/>
      <c r="Q5" s="183"/>
      <c r="R5" s="183"/>
      <c r="S5" s="183"/>
      <c r="T5" s="183"/>
      <c r="U5" s="183"/>
    </row>
    <row r="6" spans="2:24" s="23" customFormat="1" ht="28.5">
      <c r="B6" s="81" t="s">
        <v>12</v>
      </c>
      <c r="C6" s="82" t="s">
        <v>102</v>
      </c>
      <c r="D6" s="47" t="s">
        <v>103</v>
      </c>
      <c r="E6" s="80">
        <v>0.5</v>
      </c>
      <c r="F6" s="40">
        <v>1</v>
      </c>
      <c r="G6" s="45">
        <v>7</v>
      </c>
      <c r="H6" s="44">
        <f>+H5</f>
        <v>2.100006</v>
      </c>
      <c r="I6" s="78">
        <v>4500000</v>
      </c>
      <c r="J6" s="43">
        <f>+(F6*G6*H6*I6)*E6</f>
        <v>33075094.5</v>
      </c>
      <c r="P6" s="46"/>
      <c r="Q6" s="46"/>
      <c r="R6" s="46"/>
      <c r="S6" s="46"/>
      <c r="T6" s="46"/>
      <c r="U6" s="46"/>
    </row>
    <row r="7" spans="2:24" s="23" customFormat="1" ht="62.65" customHeight="1">
      <c r="B7" s="232" t="s">
        <v>14</v>
      </c>
      <c r="C7" s="234" t="s">
        <v>104</v>
      </c>
      <c r="D7" s="47" t="s">
        <v>105</v>
      </c>
      <c r="E7" s="80">
        <v>1</v>
      </c>
      <c r="F7" s="40">
        <v>1</v>
      </c>
      <c r="G7" s="45">
        <v>4</v>
      </c>
      <c r="H7" s="44">
        <f>+H5</f>
        <v>2.100006</v>
      </c>
      <c r="I7" s="78">
        <v>2500000</v>
      </c>
      <c r="J7" s="43">
        <f t="shared" ref="J7:J10" si="0">+(F7*G7*H7*I7)*E7</f>
        <v>21000060</v>
      </c>
      <c r="P7" s="46"/>
      <c r="Q7" s="46"/>
      <c r="R7" s="46"/>
      <c r="S7" s="46"/>
      <c r="T7" s="46"/>
      <c r="U7" s="46"/>
    </row>
    <row r="8" spans="2:24" s="23" customFormat="1" ht="64.150000000000006" customHeight="1">
      <c r="B8" s="233"/>
      <c r="C8" s="235"/>
      <c r="D8" s="47" t="s">
        <v>106</v>
      </c>
      <c r="E8" s="80">
        <v>1</v>
      </c>
      <c r="F8" s="40">
        <v>1</v>
      </c>
      <c r="G8" s="45">
        <v>4</v>
      </c>
      <c r="H8" s="44">
        <f>+H6</f>
        <v>2.100006</v>
      </c>
      <c r="I8" s="78">
        <v>2500000</v>
      </c>
      <c r="J8" s="43">
        <f t="shared" si="0"/>
        <v>21000060</v>
      </c>
      <c r="P8" s="46"/>
      <c r="Q8" s="46"/>
      <c r="R8" s="46"/>
      <c r="S8" s="46"/>
      <c r="T8" s="46"/>
      <c r="U8" s="46"/>
    </row>
    <row r="9" spans="2:24" s="23" customFormat="1" ht="42.75">
      <c r="B9" s="29" t="s">
        <v>16</v>
      </c>
      <c r="C9" s="47" t="s">
        <v>56</v>
      </c>
      <c r="D9" s="47" t="s">
        <v>107</v>
      </c>
      <c r="E9" s="80">
        <v>0.25</v>
      </c>
      <c r="F9" s="40">
        <v>1</v>
      </c>
      <c r="G9" s="45">
        <v>7</v>
      </c>
      <c r="H9" s="44">
        <f>+H5</f>
        <v>2.100006</v>
      </c>
      <c r="I9" s="78">
        <f>+[5]GERENCIA!J6</f>
        <v>5000000</v>
      </c>
      <c r="J9" s="43">
        <f t="shared" si="0"/>
        <v>18375052.5</v>
      </c>
    </row>
    <row r="10" spans="2:24" s="23" customFormat="1" ht="43.5" thickBot="1">
      <c r="B10" s="81" t="s">
        <v>18</v>
      </c>
      <c r="C10" s="82" t="s">
        <v>108</v>
      </c>
      <c r="D10" s="82" t="s">
        <v>109</v>
      </c>
      <c r="E10" s="83">
        <v>0.25</v>
      </c>
      <c r="F10" s="84">
        <v>1</v>
      </c>
      <c r="G10" s="45">
        <v>7</v>
      </c>
      <c r="H10" s="54">
        <v>2.1</v>
      </c>
      <c r="I10" s="85">
        <f>+[5]GERENCIA!J5</f>
        <v>6500000</v>
      </c>
      <c r="J10" s="43">
        <f t="shared" si="0"/>
        <v>23887500</v>
      </c>
    </row>
    <row r="11" spans="2:24" ht="22.5" customHeight="1" thickBot="1">
      <c r="B11" s="52" t="s">
        <v>58</v>
      </c>
      <c r="C11" s="236" t="s">
        <v>110</v>
      </c>
      <c r="D11" s="236"/>
      <c r="E11" s="236"/>
      <c r="F11" s="236"/>
      <c r="G11" s="236"/>
      <c r="H11" s="236"/>
      <c r="I11" s="236"/>
      <c r="J11" s="51">
        <f>J5+J6+J7+J8+J9+J10</f>
        <v>165112903.5</v>
      </c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</row>
    <row r="12" spans="2:24" s="23" customFormat="1" ht="12" customHeight="1" thickBot="1">
      <c r="B12" s="184"/>
      <c r="C12" s="185"/>
      <c r="D12" s="185"/>
      <c r="E12" s="185"/>
      <c r="F12" s="185"/>
      <c r="G12" s="185"/>
      <c r="H12" s="185"/>
      <c r="I12" s="185"/>
      <c r="J12" s="186"/>
    </row>
    <row r="13" spans="2:24" s="23" customFormat="1" ht="17.25" customHeight="1">
      <c r="B13" s="243" t="s">
        <v>111</v>
      </c>
      <c r="C13" s="212"/>
      <c r="D13" s="212"/>
      <c r="E13" s="212"/>
      <c r="F13" s="212"/>
      <c r="G13" s="212"/>
      <c r="H13" s="212"/>
      <c r="I13" s="212"/>
      <c r="J13" s="213"/>
    </row>
    <row r="14" spans="2:24" s="23" customFormat="1" ht="25.9" customHeight="1">
      <c r="B14" s="35" t="s">
        <v>48</v>
      </c>
      <c r="C14" s="38" t="s">
        <v>62</v>
      </c>
      <c r="D14" s="38" t="s">
        <v>63</v>
      </c>
      <c r="E14" s="38" t="s">
        <v>64</v>
      </c>
      <c r="F14" s="38" t="s">
        <v>65</v>
      </c>
      <c r="G14" s="41" t="s">
        <v>66</v>
      </c>
      <c r="H14" s="41" t="s">
        <v>112</v>
      </c>
      <c r="I14" s="38" t="s">
        <v>113</v>
      </c>
      <c r="J14" s="37" t="s">
        <v>68</v>
      </c>
    </row>
    <row r="15" spans="2:24" s="23" customFormat="1" ht="28.5">
      <c r="B15" s="29" t="s">
        <v>32</v>
      </c>
      <c r="C15" s="28" t="s">
        <v>69</v>
      </c>
      <c r="D15" s="40" t="s">
        <v>114</v>
      </c>
      <c r="E15" s="28">
        <v>1</v>
      </c>
      <c r="F15" s="28">
        <v>7</v>
      </c>
      <c r="G15" s="40">
        <v>0</v>
      </c>
      <c r="H15" s="40"/>
      <c r="I15" s="50">
        <v>800000</v>
      </c>
      <c r="J15" s="39">
        <f>E15*F15*I15</f>
        <v>5600000</v>
      </c>
    </row>
    <row r="16" spans="2:24" s="23" customFormat="1" ht="42.75">
      <c r="B16" s="29" t="s">
        <v>34</v>
      </c>
      <c r="C16" s="40" t="s">
        <v>115</v>
      </c>
      <c r="D16" s="40" t="s">
        <v>116</v>
      </c>
      <c r="E16" s="28">
        <v>2</v>
      </c>
      <c r="F16" s="28">
        <v>4</v>
      </c>
      <c r="G16" s="40">
        <v>0</v>
      </c>
      <c r="H16" s="50">
        <v>35000</v>
      </c>
      <c r="I16" s="50">
        <f>+H16*30</f>
        <v>1050000</v>
      </c>
      <c r="J16" s="39">
        <f>E16*F16*I16</f>
        <v>8400000</v>
      </c>
    </row>
    <row r="17" spans="2:24" s="23" customFormat="1" ht="41.25" customHeight="1">
      <c r="B17" s="29" t="s">
        <v>36</v>
      </c>
      <c r="C17" s="40" t="s">
        <v>117</v>
      </c>
      <c r="D17" s="40" t="s">
        <v>118</v>
      </c>
      <c r="E17" s="40">
        <v>2</v>
      </c>
      <c r="F17" s="40">
        <v>4</v>
      </c>
      <c r="G17" s="28">
        <v>0</v>
      </c>
      <c r="H17" s="50">
        <v>55000</v>
      </c>
      <c r="I17" s="50">
        <f>+H17*30</f>
        <v>1650000</v>
      </c>
      <c r="J17" s="39">
        <f>E17*F17*I17</f>
        <v>13200000</v>
      </c>
    </row>
    <row r="18" spans="2:24" ht="43.15" customHeight="1" thickBot="1">
      <c r="B18" s="81" t="s">
        <v>38</v>
      </c>
      <c r="C18" s="82" t="s">
        <v>119</v>
      </c>
      <c r="D18" s="82" t="s">
        <v>120</v>
      </c>
      <c r="E18" s="84">
        <v>62</v>
      </c>
      <c r="F18" s="84">
        <v>1</v>
      </c>
      <c r="G18" s="53">
        <v>0</v>
      </c>
      <c r="H18" s="149">
        <v>55000</v>
      </c>
      <c r="I18" s="85"/>
      <c r="J18" s="150">
        <f>E18*F18*H18</f>
        <v>3410000</v>
      </c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</row>
    <row r="19" spans="2:24" ht="22.5" customHeight="1" thickBot="1">
      <c r="B19" s="52" t="s">
        <v>73</v>
      </c>
      <c r="C19" s="236" t="s">
        <v>74</v>
      </c>
      <c r="D19" s="236"/>
      <c r="E19" s="236"/>
      <c r="F19" s="236"/>
      <c r="G19" s="236"/>
      <c r="H19" s="236"/>
      <c r="I19" s="236"/>
      <c r="J19" s="51">
        <f>SUM(J15:J18)</f>
        <v>30610000</v>
      </c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</row>
    <row r="20" spans="2:24" ht="12" customHeight="1" thickBot="1">
      <c r="B20" s="202"/>
      <c r="C20" s="203"/>
      <c r="D20" s="203"/>
      <c r="E20" s="203"/>
      <c r="F20" s="203"/>
      <c r="G20" s="203"/>
      <c r="H20" s="203"/>
      <c r="I20" s="203"/>
      <c r="J20" s="204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</row>
    <row r="21" spans="2:24" ht="17.25" customHeight="1">
      <c r="B21" s="243" t="s">
        <v>75</v>
      </c>
      <c r="C21" s="212"/>
      <c r="D21" s="212"/>
      <c r="E21" s="212"/>
      <c r="F21" s="212"/>
      <c r="G21" s="212"/>
      <c r="H21" s="212"/>
      <c r="I21" s="212"/>
      <c r="J21" s="21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</row>
    <row r="22" spans="2:24" ht="25.5" customHeight="1">
      <c r="B22" s="35" t="s">
        <v>48</v>
      </c>
      <c r="C22" s="38" t="s">
        <v>62</v>
      </c>
      <c r="D22" s="38" t="s">
        <v>76</v>
      </c>
      <c r="E22" s="38" t="s">
        <v>77</v>
      </c>
      <c r="F22" s="198" t="s">
        <v>78</v>
      </c>
      <c r="G22" s="244"/>
      <c r="H22" s="244"/>
      <c r="I22" s="199"/>
      <c r="J22" s="37" t="s">
        <v>68</v>
      </c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</row>
    <row r="23" spans="2:24" ht="33" customHeight="1">
      <c r="B23" s="35" t="s">
        <v>79</v>
      </c>
      <c r="C23" s="28" t="s">
        <v>80</v>
      </c>
      <c r="D23" s="82" t="s">
        <v>81</v>
      </c>
      <c r="E23" s="28" t="s">
        <v>82</v>
      </c>
      <c r="F23" s="219">
        <v>329037727</v>
      </c>
      <c r="G23" s="237"/>
      <c r="H23" s="237"/>
      <c r="I23" s="220"/>
      <c r="J23" s="217">
        <v>1800000</v>
      </c>
      <c r="K23" s="23"/>
      <c r="L23" s="49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</row>
    <row r="24" spans="2:24" ht="29.25" customHeight="1">
      <c r="B24" s="35" t="s">
        <v>83</v>
      </c>
      <c r="C24" s="28" t="s">
        <v>84</v>
      </c>
      <c r="D24" s="82" t="s">
        <v>85</v>
      </c>
      <c r="E24" s="28" t="s">
        <v>82</v>
      </c>
      <c r="F24" s="238"/>
      <c r="G24" s="239"/>
      <c r="H24" s="239"/>
      <c r="I24" s="240"/>
      <c r="J24" s="242"/>
      <c r="K24" s="23"/>
      <c r="L24" s="49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</row>
    <row r="25" spans="2:24" ht="31.5" customHeight="1">
      <c r="B25" s="35" t="s">
        <v>121</v>
      </c>
      <c r="C25" s="28" t="s">
        <v>122</v>
      </c>
      <c r="D25" s="82" t="s">
        <v>81</v>
      </c>
      <c r="E25" s="28" t="s">
        <v>82</v>
      </c>
      <c r="F25" s="221"/>
      <c r="G25" s="241"/>
      <c r="H25" s="241"/>
      <c r="I25" s="222"/>
      <c r="J25" s="218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</row>
    <row r="26" spans="2:24" ht="22.5" customHeight="1" thickBot="1">
      <c r="B26" s="33" t="s">
        <v>86</v>
      </c>
      <c r="C26" s="254" t="s">
        <v>87</v>
      </c>
      <c r="D26" s="254"/>
      <c r="E26" s="254"/>
      <c r="F26" s="254"/>
      <c r="G26" s="254"/>
      <c r="H26" s="254"/>
      <c r="I26" s="254"/>
      <c r="J26" s="153">
        <f>ROUNDUP((+J23+J25),0)</f>
        <v>1800000</v>
      </c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</row>
    <row r="27" spans="2:24" ht="12" customHeight="1">
      <c r="B27" s="202"/>
      <c r="C27" s="203"/>
      <c r="D27" s="203"/>
      <c r="E27" s="203"/>
      <c r="F27" s="203"/>
      <c r="G27" s="203"/>
      <c r="H27" s="203"/>
      <c r="I27" s="203"/>
      <c r="J27" s="204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</row>
    <row r="28" spans="2:24" ht="22.5" customHeight="1" thickBot="1">
      <c r="B28" s="33" t="s">
        <v>88</v>
      </c>
      <c r="C28" s="255" t="s">
        <v>123</v>
      </c>
      <c r="D28" s="215"/>
      <c r="E28" s="215"/>
      <c r="F28" s="215"/>
      <c r="G28" s="215"/>
      <c r="H28" s="215"/>
      <c r="I28" s="256"/>
      <c r="J28" s="156">
        <f>J11+J19+J26</f>
        <v>197522903.5</v>
      </c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</row>
    <row r="29" spans="2:24" ht="22.5" customHeight="1">
      <c r="B29" s="31" t="s">
        <v>90</v>
      </c>
      <c r="C29" s="30" t="s">
        <v>91</v>
      </c>
      <c r="D29" s="248">
        <v>0.1</v>
      </c>
      <c r="E29" s="249"/>
      <c r="F29" s="249"/>
      <c r="G29" s="249"/>
      <c r="H29" s="249"/>
      <c r="I29" s="250"/>
      <c r="J29" s="152">
        <f>ROUNDUP(J28*D29,0)</f>
        <v>19752291</v>
      </c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</row>
    <row r="30" spans="2:24" ht="22.5" customHeight="1">
      <c r="B30" s="29" t="s">
        <v>92</v>
      </c>
      <c r="C30" s="28" t="s">
        <v>93</v>
      </c>
      <c r="D30" s="251">
        <v>0.19</v>
      </c>
      <c r="E30" s="252"/>
      <c r="F30" s="252"/>
      <c r="G30" s="252"/>
      <c r="H30" s="252"/>
      <c r="I30" s="253"/>
      <c r="J30" s="148">
        <f>ROUNDUP(J28*D30,0)</f>
        <v>37529352</v>
      </c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</row>
    <row r="31" spans="2:24" ht="12" customHeight="1" thickBot="1">
      <c r="B31" s="27"/>
      <c r="C31" s="79"/>
      <c r="D31" s="79"/>
      <c r="E31" s="79"/>
      <c r="F31" s="79"/>
      <c r="G31" s="79"/>
      <c r="H31" s="79"/>
      <c r="I31" s="79"/>
      <c r="J31" s="26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</row>
    <row r="32" spans="2:24" ht="27" customHeight="1" thickBot="1">
      <c r="B32" s="245" t="s">
        <v>124</v>
      </c>
      <c r="C32" s="246"/>
      <c r="D32" s="246"/>
      <c r="E32" s="246"/>
      <c r="F32" s="246"/>
      <c r="G32" s="246"/>
      <c r="H32" s="247"/>
      <c r="I32" s="205">
        <f>J28+J29+J30</f>
        <v>254804546.5</v>
      </c>
      <c r="J32" s="206"/>
      <c r="K32" s="23"/>
      <c r="L32" s="25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</row>
    <row r="33" spans="2:21" ht="15.75">
      <c r="J33" s="24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</row>
    <row r="34" spans="2:21" ht="15.75">
      <c r="J34" s="24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</row>
    <row r="35" spans="2:21">
      <c r="B35" s="197"/>
      <c r="C35" s="197"/>
      <c r="D35" s="197"/>
      <c r="E35" s="197"/>
      <c r="F35" s="197"/>
      <c r="G35" s="197"/>
      <c r="H35" s="197"/>
      <c r="I35" s="197"/>
      <c r="J35" s="197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</row>
    <row r="36" spans="2:21" ht="15">
      <c r="B36" s="207"/>
      <c r="C36" s="207"/>
      <c r="D36" s="207"/>
      <c r="E36" s="207"/>
      <c r="F36" s="207"/>
      <c r="G36" s="207"/>
      <c r="H36" s="207"/>
      <c r="I36" s="207"/>
      <c r="J36" s="207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</row>
    <row r="37" spans="2:21" ht="17.25">
      <c r="B37" s="208"/>
      <c r="C37" s="208"/>
      <c r="D37" s="208"/>
      <c r="E37" s="208"/>
      <c r="F37" s="208"/>
      <c r="G37" s="208"/>
      <c r="H37" s="208"/>
      <c r="I37" s="208"/>
      <c r="J37" s="208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</row>
    <row r="38" spans="2:21" ht="15.75">
      <c r="J38" s="24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</row>
    <row r="39" spans="2:21">
      <c r="B39" s="257"/>
      <c r="C39" s="257"/>
      <c r="D39" s="257"/>
      <c r="E39" s="257"/>
      <c r="F39" s="257"/>
      <c r="G39" s="257"/>
      <c r="H39" s="257"/>
      <c r="I39" s="257"/>
      <c r="J39" s="257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</row>
    <row r="40" spans="2:21">
      <c r="B40" s="257"/>
      <c r="C40" s="257"/>
      <c r="D40" s="257"/>
      <c r="E40" s="257"/>
      <c r="F40" s="257"/>
      <c r="G40" s="257"/>
      <c r="H40" s="257"/>
      <c r="I40" s="257"/>
      <c r="J40" s="257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</row>
    <row r="41" spans="2:21" ht="15">
      <c r="B41" s="258"/>
      <c r="C41" s="258"/>
      <c r="D41" s="258"/>
      <c r="E41" s="258"/>
      <c r="F41" s="258"/>
      <c r="G41" s="258"/>
      <c r="H41" s="258"/>
      <c r="I41" s="258"/>
      <c r="J41" s="258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</row>
    <row r="42" spans="2:21">
      <c r="B42" s="257"/>
      <c r="C42" s="257"/>
      <c r="D42" s="257"/>
      <c r="E42" s="257"/>
      <c r="F42" s="257"/>
      <c r="G42" s="257"/>
      <c r="H42" s="257"/>
      <c r="I42" s="257"/>
      <c r="J42" s="257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</row>
    <row r="43" spans="2:21" ht="18" customHeight="1">
      <c r="B43" s="209"/>
      <c r="C43" s="209"/>
      <c r="D43" s="19"/>
      <c r="E43" s="19"/>
      <c r="F43" s="19"/>
      <c r="G43" s="210"/>
      <c r="H43" s="210"/>
      <c r="I43" s="210"/>
      <c r="J43" s="210"/>
    </row>
    <row r="44" spans="2:21" ht="18" customHeight="1">
      <c r="B44" s="18"/>
      <c r="C44" s="18"/>
      <c r="D44" s="18"/>
      <c r="E44" s="18"/>
      <c r="F44" s="18"/>
      <c r="G44" s="18"/>
      <c r="H44" s="18"/>
      <c r="I44" s="18"/>
      <c r="J44" s="18"/>
    </row>
    <row r="45" spans="2:21" ht="18" customHeight="1">
      <c r="B45" s="22"/>
      <c r="C45" s="17"/>
      <c r="D45" s="17"/>
      <c r="E45" s="17"/>
      <c r="F45" s="17"/>
      <c r="G45" s="211"/>
      <c r="H45" s="211"/>
      <c r="I45" s="211"/>
      <c r="J45" s="17"/>
    </row>
    <row r="48" spans="2:21">
      <c r="J48" s="21"/>
    </row>
    <row r="50" spans="3:10">
      <c r="J50" s="20"/>
    </row>
    <row r="52" spans="3:10" ht="15.75" customHeight="1">
      <c r="C52" s="19"/>
      <c r="D52" s="19"/>
      <c r="E52" s="19"/>
      <c r="F52" s="19"/>
      <c r="G52" s="19"/>
      <c r="H52" s="19"/>
      <c r="I52" s="19"/>
      <c r="J52" s="19"/>
    </row>
    <row r="53" spans="3:10" ht="15">
      <c r="C53" s="18"/>
      <c r="D53" s="18"/>
      <c r="E53" s="18"/>
      <c r="F53" s="18"/>
      <c r="G53" s="18"/>
      <c r="H53" s="18"/>
      <c r="I53" s="18"/>
      <c r="J53" s="18"/>
    </row>
    <row r="54" spans="3:10" ht="15">
      <c r="C54" s="17"/>
      <c r="D54" s="17"/>
      <c r="E54" s="17"/>
      <c r="F54" s="17"/>
      <c r="G54" s="17"/>
      <c r="H54" s="17"/>
      <c r="I54" s="17"/>
      <c r="J54" s="17"/>
    </row>
  </sheetData>
  <mergeCells count="34">
    <mergeCell ref="B41:J41"/>
    <mergeCell ref="B42:J42"/>
    <mergeCell ref="B43:C43"/>
    <mergeCell ref="G43:J43"/>
    <mergeCell ref="G45:I45"/>
    <mergeCell ref="B35:J35"/>
    <mergeCell ref="B36:J36"/>
    <mergeCell ref="B37:J37"/>
    <mergeCell ref="B39:J39"/>
    <mergeCell ref="B40:J40"/>
    <mergeCell ref="B32:H32"/>
    <mergeCell ref="I32:J32"/>
    <mergeCell ref="D29:I29"/>
    <mergeCell ref="D30:I30"/>
    <mergeCell ref="C26:I26"/>
    <mergeCell ref="B27:J27"/>
    <mergeCell ref="C28:I28"/>
    <mergeCell ref="F23:I25"/>
    <mergeCell ref="J23:J25"/>
    <mergeCell ref="B13:J13"/>
    <mergeCell ref="C19:I19"/>
    <mergeCell ref="B20:J20"/>
    <mergeCell ref="B21:J21"/>
    <mergeCell ref="F22:I22"/>
    <mergeCell ref="P5:U5"/>
    <mergeCell ref="B7:B8"/>
    <mergeCell ref="C7:C8"/>
    <mergeCell ref="C11:I11"/>
    <mergeCell ref="B12:J12"/>
    <mergeCell ref="B1:J1"/>
    <mergeCell ref="B2:J2"/>
    <mergeCell ref="B3:J3"/>
    <mergeCell ref="P3:U3"/>
    <mergeCell ref="P4:U4"/>
  </mergeCells>
  <pageMargins left="0.23622047244094491" right="0.23622047244094491" top="1.7322834645669292" bottom="0.94488188976377963" header="0.59055118110236227" footer="0.59055118110236227"/>
  <pageSetup paperSize="9" scale="5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6"/>
  <sheetViews>
    <sheetView topLeftCell="H6" zoomScaleNormal="100" zoomScaleSheetLayoutView="100" workbookViewId="0">
      <selection activeCell="H6" sqref="H6"/>
    </sheetView>
  </sheetViews>
  <sheetFormatPr defaultColWidth="11.42578125" defaultRowHeight="17.25"/>
  <cols>
    <col min="1" max="1" width="11.42578125" style="55"/>
    <col min="2" max="2" width="9.140625" style="55" customWidth="1"/>
    <col min="3" max="3" width="55.7109375" style="55" customWidth="1"/>
    <col min="4" max="4" width="23" style="55" customWidth="1"/>
    <col min="5" max="5" width="11.42578125" style="55"/>
    <col min="6" max="6" width="15.28515625" style="55" customWidth="1"/>
    <col min="7" max="16384" width="11.42578125" style="55"/>
  </cols>
  <sheetData>
    <row r="1" spans="2:11" ht="18" thickBot="1">
      <c r="B1" s="265" t="s">
        <v>125</v>
      </c>
      <c r="C1" s="266"/>
      <c r="D1" s="267"/>
      <c r="H1" s="259"/>
      <c r="I1" s="259"/>
      <c r="J1" s="259"/>
      <c r="K1" s="259"/>
    </row>
    <row r="2" spans="2:11" ht="51.6" customHeight="1" thickBot="1">
      <c r="B2" s="260" t="s">
        <v>1</v>
      </c>
      <c r="C2" s="261"/>
      <c r="D2" s="262"/>
      <c r="E2" s="58"/>
      <c r="H2" s="263"/>
      <c r="I2" s="263"/>
      <c r="J2" s="263"/>
      <c r="K2" s="263"/>
    </row>
    <row r="3" spans="2:11">
      <c r="B3" s="86"/>
      <c r="C3" s="87" t="s">
        <v>126</v>
      </c>
      <c r="D3" s="88" t="s">
        <v>127</v>
      </c>
      <c r="H3" s="259"/>
      <c r="I3" s="259"/>
      <c r="J3" s="259"/>
      <c r="K3" s="259"/>
    </row>
    <row r="4" spans="2:11">
      <c r="B4" s="89">
        <v>1</v>
      </c>
      <c r="C4" s="90" t="s">
        <v>128</v>
      </c>
      <c r="D4" s="91">
        <v>1</v>
      </c>
      <c r="H4" s="264"/>
      <c r="I4" s="264"/>
      <c r="J4" s="264"/>
      <c r="K4" s="264"/>
    </row>
    <row r="5" spans="2:11">
      <c r="B5" s="89">
        <v>2</v>
      </c>
      <c r="C5" s="92" t="s">
        <v>129</v>
      </c>
      <c r="D5" s="93">
        <f>+D6+D7+D8+D9+D10+D14+D15+D16+D17+D18+D19</f>
        <v>0.66000599999999998</v>
      </c>
    </row>
    <row r="6" spans="2:11">
      <c r="B6" s="89">
        <v>2.1</v>
      </c>
      <c r="C6" s="92" t="s">
        <v>130</v>
      </c>
      <c r="D6" s="94">
        <v>8.3333000000000004E-2</v>
      </c>
    </row>
    <row r="7" spans="2:11">
      <c r="B7" s="89">
        <v>2.2000000000000002</v>
      </c>
      <c r="C7" s="92" t="s">
        <v>131</v>
      </c>
      <c r="D7" s="94">
        <v>8.3333000000000004E-2</v>
      </c>
    </row>
    <row r="8" spans="2:11">
      <c r="B8" s="89">
        <v>2.2999999999999998</v>
      </c>
      <c r="C8" s="92" t="s">
        <v>132</v>
      </c>
      <c r="D8" s="94">
        <v>1.21E-2</v>
      </c>
    </row>
    <row r="9" spans="2:11">
      <c r="B9" s="89">
        <v>2.4</v>
      </c>
      <c r="C9" s="92" t="s">
        <v>133</v>
      </c>
      <c r="D9" s="94">
        <v>4.1099999999999998E-2</v>
      </c>
    </row>
    <row r="10" spans="2:11">
      <c r="B10" s="89">
        <v>2.5</v>
      </c>
      <c r="C10" s="92" t="s">
        <v>134</v>
      </c>
      <c r="D10" s="94">
        <f>D11+D12+D13</f>
        <v>0.33460000000000001</v>
      </c>
    </row>
    <row r="11" spans="2:11">
      <c r="B11" s="95" t="s">
        <v>135</v>
      </c>
      <c r="C11" s="96" t="s">
        <v>136</v>
      </c>
      <c r="D11" s="97">
        <v>0.12</v>
      </c>
    </row>
    <row r="12" spans="2:11">
      <c r="B12" s="95" t="s">
        <v>137</v>
      </c>
      <c r="C12" s="96" t="s">
        <v>138</v>
      </c>
      <c r="D12" s="97">
        <v>0.14499999999999999</v>
      </c>
    </row>
    <row r="13" spans="2:11">
      <c r="B13" s="95" t="s">
        <v>139</v>
      </c>
      <c r="C13" s="96" t="s">
        <v>140</v>
      </c>
      <c r="D13" s="97">
        <v>6.9599999999999995E-2</v>
      </c>
    </row>
    <row r="14" spans="2:11">
      <c r="B14" s="89">
        <v>2.6</v>
      </c>
      <c r="C14" s="92" t="s">
        <v>141</v>
      </c>
      <c r="D14" s="94">
        <v>0.04</v>
      </c>
    </row>
    <row r="15" spans="2:11">
      <c r="B15" s="89">
        <v>2.7</v>
      </c>
      <c r="C15" s="92" t="s">
        <v>142</v>
      </c>
      <c r="D15" s="94">
        <v>0</v>
      </c>
    </row>
    <row r="16" spans="2:11">
      <c r="B16" s="89">
        <v>2.8</v>
      </c>
      <c r="C16" s="92" t="s">
        <v>143</v>
      </c>
      <c r="D16" s="94">
        <v>0</v>
      </c>
    </row>
    <row r="17" spans="2:4">
      <c r="B17" s="89">
        <v>2.9</v>
      </c>
      <c r="C17" s="92" t="s">
        <v>144</v>
      </c>
      <c r="D17" s="94">
        <v>1.094E-2</v>
      </c>
    </row>
    <row r="18" spans="2:4">
      <c r="B18" s="98">
        <v>2.1</v>
      </c>
      <c r="C18" s="92" t="s">
        <v>145</v>
      </c>
      <c r="D18" s="94">
        <v>0.01</v>
      </c>
    </row>
    <row r="19" spans="2:4">
      <c r="B19" s="89">
        <v>2.11</v>
      </c>
      <c r="C19" s="92" t="s">
        <v>146</v>
      </c>
      <c r="D19" s="94">
        <f>+D20+D21+D22+D23</f>
        <v>4.4600000000000001E-2</v>
      </c>
    </row>
    <row r="20" spans="2:4" ht="30">
      <c r="B20" s="95" t="s">
        <v>147</v>
      </c>
      <c r="C20" s="96" t="s">
        <v>148</v>
      </c>
      <c r="D20" s="97">
        <v>5.0000000000000001E-3</v>
      </c>
    </row>
    <row r="21" spans="2:4">
      <c r="B21" s="95" t="s">
        <v>149</v>
      </c>
      <c r="C21" s="96" t="s">
        <v>150</v>
      </c>
      <c r="D21" s="97">
        <v>0.01</v>
      </c>
    </row>
    <row r="22" spans="2:4">
      <c r="B22" s="95" t="s">
        <v>151</v>
      </c>
      <c r="C22" s="96" t="s">
        <v>152</v>
      </c>
      <c r="D22" s="97">
        <v>4.5999999999999999E-3</v>
      </c>
    </row>
    <row r="23" spans="2:4">
      <c r="B23" s="95" t="s">
        <v>153</v>
      </c>
      <c r="C23" s="96" t="s">
        <v>154</v>
      </c>
      <c r="D23" s="97">
        <v>2.5000000000000001E-2</v>
      </c>
    </row>
    <row r="24" spans="2:4" ht="31.5">
      <c r="B24" s="89">
        <v>3</v>
      </c>
      <c r="C24" s="92" t="s">
        <v>155</v>
      </c>
      <c r="D24" s="99">
        <f>+D25+D38+D43+D48</f>
        <v>0.43800000000000006</v>
      </c>
    </row>
    <row r="25" spans="2:4">
      <c r="B25" s="89">
        <v>3.1</v>
      </c>
      <c r="C25" s="92" t="s">
        <v>156</v>
      </c>
      <c r="D25" s="94">
        <f>+D26+D27+D28+D29+D30+D31+D32+D33+D34+D35+D36+D37</f>
        <v>0.21200000000000002</v>
      </c>
    </row>
    <row r="26" spans="2:4">
      <c r="B26" s="95" t="s">
        <v>157</v>
      </c>
      <c r="C26" s="96" t="s">
        <v>158</v>
      </c>
      <c r="D26" s="97">
        <v>0.03</v>
      </c>
    </row>
    <row r="27" spans="2:4">
      <c r="B27" s="95" t="s">
        <v>159</v>
      </c>
      <c r="C27" s="96" t="s">
        <v>160</v>
      </c>
      <c r="D27" s="97">
        <v>5.0000000000000001E-3</v>
      </c>
    </row>
    <row r="28" spans="2:4">
      <c r="B28" s="95" t="s">
        <v>161</v>
      </c>
      <c r="C28" s="96" t="s">
        <v>162</v>
      </c>
      <c r="D28" s="97">
        <v>0.02</v>
      </c>
    </row>
    <row r="29" spans="2:4">
      <c r="B29" s="95" t="s">
        <v>163</v>
      </c>
      <c r="C29" s="96" t="s">
        <v>164</v>
      </c>
      <c r="D29" s="97">
        <v>0.03</v>
      </c>
    </row>
    <row r="30" spans="2:4">
      <c r="B30" s="95" t="s">
        <v>165</v>
      </c>
      <c r="C30" s="96" t="s">
        <v>166</v>
      </c>
      <c r="D30" s="97">
        <v>0.05</v>
      </c>
    </row>
    <row r="31" spans="2:4">
      <c r="B31" s="95" t="s">
        <v>167</v>
      </c>
      <c r="C31" s="96" t="s">
        <v>168</v>
      </c>
      <c r="D31" s="97">
        <v>0.01</v>
      </c>
    </row>
    <row r="32" spans="2:4">
      <c r="B32" s="95" t="s">
        <v>169</v>
      </c>
      <c r="C32" s="96" t="s">
        <v>170</v>
      </c>
      <c r="D32" s="97">
        <v>0.01</v>
      </c>
    </row>
    <row r="33" spans="2:4">
      <c r="B33" s="95" t="s">
        <v>171</v>
      </c>
      <c r="C33" s="96" t="s">
        <v>172</v>
      </c>
      <c r="D33" s="97">
        <v>0</v>
      </c>
    </row>
    <row r="34" spans="2:4">
      <c r="B34" s="95" t="s">
        <v>173</v>
      </c>
      <c r="C34" s="96" t="s">
        <v>174</v>
      </c>
      <c r="D34" s="97">
        <v>0</v>
      </c>
    </row>
    <row r="35" spans="2:4">
      <c r="B35" s="95" t="s">
        <v>175</v>
      </c>
      <c r="C35" s="96" t="s">
        <v>176</v>
      </c>
      <c r="D35" s="97">
        <v>0.03</v>
      </c>
    </row>
    <row r="36" spans="2:4">
      <c r="B36" s="95" t="s">
        <v>177</v>
      </c>
      <c r="C36" s="96" t="s">
        <v>178</v>
      </c>
      <c r="D36" s="97">
        <v>1.4999999999999999E-2</v>
      </c>
    </row>
    <row r="37" spans="2:4">
      <c r="B37" s="95" t="s">
        <v>179</v>
      </c>
      <c r="C37" s="96" t="s">
        <v>180</v>
      </c>
      <c r="D37" s="97">
        <v>1.2E-2</v>
      </c>
    </row>
    <row r="38" spans="2:4">
      <c r="B38" s="89">
        <v>3.2</v>
      </c>
      <c r="C38" s="92" t="s">
        <v>181</v>
      </c>
      <c r="D38" s="94">
        <f>+D39+D40+D41+D42</f>
        <v>0.14000000000000001</v>
      </c>
    </row>
    <row r="39" spans="2:4">
      <c r="B39" s="95" t="s">
        <v>182</v>
      </c>
      <c r="C39" s="96" t="s">
        <v>183</v>
      </c>
      <c r="D39" s="97">
        <v>0.03</v>
      </c>
    </row>
    <row r="40" spans="2:4">
      <c r="B40" s="95" t="s">
        <v>184</v>
      </c>
      <c r="C40" s="96" t="s">
        <v>185</v>
      </c>
      <c r="D40" s="97">
        <v>0.03</v>
      </c>
    </row>
    <row r="41" spans="2:4">
      <c r="B41" s="95" t="s">
        <v>186</v>
      </c>
      <c r="C41" s="96" t="s">
        <v>187</v>
      </c>
      <c r="D41" s="97">
        <v>0.03</v>
      </c>
    </row>
    <row r="42" spans="2:4">
      <c r="B42" s="95" t="s">
        <v>188</v>
      </c>
      <c r="C42" s="96" t="s">
        <v>189</v>
      </c>
      <c r="D42" s="97">
        <v>0.05</v>
      </c>
    </row>
    <row r="43" spans="2:4">
      <c r="B43" s="89">
        <v>3.3</v>
      </c>
      <c r="C43" s="92" t="s">
        <v>190</v>
      </c>
      <c r="D43" s="94">
        <f>+D44+D45+D46+D47</f>
        <v>6.6000000000000003E-2</v>
      </c>
    </row>
    <row r="44" spans="2:4">
      <c r="B44" s="95" t="s">
        <v>191</v>
      </c>
      <c r="C44" s="96" t="s">
        <v>192</v>
      </c>
      <c r="D44" s="97">
        <v>2.4E-2</v>
      </c>
    </row>
    <row r="45" spans="2:4">
      <c r="B45" s="95" t="s">
        <v>193</v>
      </c>
      <c r="C45" s="96" t="s">
        <v>194</v>
      </c>
      <c r="D45" s="97">
        <v>1.2E-2</v>
      </c>
    </row>
    <row r="46" spans="2:4">
      <c r="B46" s="95" t="s">
        <v>195</v>
      </c>
      <c r="C46" s="96" t="s">
        <v>196</v>
      </c>
      <c r="D46" s="97">
        <v>2.5000000000000001E-2</v>
      </c>
    </row>
    <row r="47" spans="2:4">
      <c r="B47" s="95" t="s">
        <v>197</v>
      </c>
      <c r="C47" s="96" t="s">
        <v>198</v>
      </c>
      <c r="D47" s="97">
        <v>5.0000000000000001E-3</v>
      </c>
    </row>
    <row r="48" spans="2:4">
      <c r="B48" s="89">
        <v>3.4</v>
      </c>
      <c r="C48" s="92" t="s">
        <v>199</v>
      </c>
      <c r="D48" s="94">
        <v>0.02</v>
      </c>
    </row>
    <row r="49" spans="1:8">
      <c r="B49" s="89">
        <v>4</v>
      </c>
      <c r="C49" s="92" t="s">
        <v>200</v>
      </c>
      <c r="D49" s="100">
        <v>2E-3</v>
      </c>
    </row>
    <row r="50" spans="1:8" ht="9" customHeight="1">
      <c r="B50" s="268"/>
      <c r="C50" s="269"/>
      <c r="D50" s="270"/>
    </row>
    <row r="51" spans="1:8" ht="18" thickBot="1">
      <c r="B51" s="271" t="s">
        <v>201</v>
      </c>
      <c r="C51" s="272"/>
      <c r="D51" s="101">
        <f>D4+D5+D24+D49</f>
        <v>2.100006</v>
      </c>
    </row>
    <row r="53" spans="1:8">
      <c r="A53" s="257"/>
      <c r="B53" s="257"/>
      <c r="C53" s="257"/>
      <c r="D53" s="257"/>
      <c r="E53" s="257"/>
      <c r="F53" s="257"/>
      <c r="G53" s="56"/>
      <c r="H53" s="56"/>
    </row>
    <row r="54" spans="1:8">
      <c r="A54" s="257"/>
      <c r="B54" s="257"/>
      <c r="C54" s="257"/>
      <c r="D54" s="257"/>
      <c r="E54" s="257"/>
      <c r="F54" s="257"/>
      <c r="G54" s="56"/>
      <c r="H54" s="56"/>
    </row>
    <row r="55" spans="1:8">
      <c r="A55" s="258"/>
      <c r="B55" s="258"/>
      <c r="C55" s="258"/>
      <c r="D55" s="258"/>
      <c r="E55" s="258"/>
      <c r="F55" s="258"/>
      <c r="G55" s="57"/>
      <c r="H55" s="57"/>
    </row>
    <row r="56" spans="1:8">
      <c r="A56" s="257"/>
      <c r="B56" s="257"/>
      <c r="C56" s="257"/>
      <c r="D56" s="257"/>
      <c r="E56" s="257"/>
      <c r="F56" s="257"/>
      <c r="G56" s="56"/>
      <c r="H56" s="56"/>
    </row>
  </sheetData>
  <mergeCells count="12">
    <mergeCell ref="A56:F56"/>
    <mergeCell ref="H1:K1"/>
    <mergeCell ref="B2:D2"/>
    <mergeCell ref="H2:K2"/>
    <mergeCell ref="H3:K3"/>
    <mergeCell ref="H4:K4"/>
    <mergeCell ref="B1:D1"/>
    <mergeCell ref="B50:D50"/>
    <mergeCell ref="B51:C51"/>
    <mergeCell ref="A53:F53"/>
    <mergeCell ref="A54:F54"/>
    <mergeCell ref="A55:F55"/>
  </mergeCells>
  <pageMargins left="0.82677165354330717" right="0.23622047244094491" top="1.7322834645669292" bottom="1.3385826771653544" header="0.31496062992125984" footer="0.31496062992125984"/>
  <pageSetup paperSize="9" scale="64" orientation="portrait" r:id="rId1"/>
  <rowBreaks count="1" manualBreakCount="1">
    <brk id="57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X20"/>
  <sheetViews>
    <sheetView view="pageBreakPreview" zoomScale="90" zoomScaleNormal="80" zoomScaleSheetLayoutView="90" workbookViewId="0">
      <selection activeCell="K14" sqref="K14"/>
    </sheetView>
  </sheetViews>
  <sheetFormatPr defaultColWidth="11.42578125" defaultRowHeight="16.5"/>
  <cols>
    <col min="1" max="1" width="11.5703125" style="59" customWidth="1"/>
    <col min="2" max="2" width="7.140625" style="61" customWidth="1"/>
    <col min="3" max="3" width="53.85546875" style="60" customWidth="1"/>
    <col min="4" max="4" width="11.85546875" style="60" bestFit="1" customWidth="1"/>
    <col min="5" max="5" width="19.85546875" style="60" customWidth="1"/>
    <col min="6" max="6" width="18.140625" style="60" customWidth="1"/>
    <col min="7" max="7" width="11.85546875" style="59" bestFit="1" customWidth="1"/>
    <col min="8" max="8" width="20" style="59" customWidth="1"/>
    <col min="9" max="9" width="19.42578125" style="59" bestFit="1" customWidth="1"/>
    <col min="10" max="12" width="19.42578125" style="59" customWidth="1"/>
    <col min="13" max="13" width="11.42578125" style="59" customWidth="1"/>
    <col min="14" max="14" width="19.42578125" style="59" customWidth="1"/>
    <col min="15" max="15" width="22.140625" style="59" customWidth="1"/>
    <col min="16" max="16" width="12.7109375" style="59" bestFit="1" customWidth="1"/>
    <col min="17" max="16384" width="11.42578125" style="59"/>
  </cols>
  <sheetData>
    <row r="1" spans="2:24" ht="26.25" customHeight="1">
      <c r="B1" s="281" t="s">
        <v>202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3"/>
    </row>
    <row r="2" spans="2:24" ht="54" customHeight="1">
      <c r="B2" s="312" t="s">
        <v>1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4"/>
      <c r="P2" s="62"/>
      <c r="Q2" s="62"/>
      <c r="R2" s="62"/>
      <c r="S2" s="62"/>
      <c r="T2" s="62"/>
      <c r="U2" s="62"/>
      <c r="V2" s="62"/>
      <c r="W2" s="62"/>
      <c r="X2" s="62"/>
    </row>
    <row r="3" spans="2:24">
      <c r="B3" s="300" t="s">
        <v>203</v>
      </c>
      <c r="C3" s="301"/>
      <c r="D3" s="309">
        <v>1160000</v>
      </c>
      <c r="E3" s="309"/>
      <c r="F3" s="310"/>
      <c r="G3" s="310"/>
      <c r="H3" s="310"/>
      <c r="I3" s="310"/>
      <c r="J3" s="310"/>
      <c r="K3" s="310"/>
      <c r="L3" s="310"/>
      <c r="M3" s="310"/>
      <c r="N3" s="310"/>
      <c r="O3" s="311"/>
      <c r="P3" s="62"/>
      <c r="Q3" s="62"/>
      <c r="R3" s="62"/>
      <c r="S3" s="62"/>
      <c r="T3" s="62"/>
      <c r="U3" s="62"/>
      <c r="V3" s="62"/>
      <c r="W3" s="62"/>
      <c r="X3" s="62"/>
    </row>
    <row r="4" spans="2:24" ht="17.25" customHeight="1" thickBot="1">
      <c r="B4" s="318" t="s">
        <v>204</v>
      </c>
      <c r="C4" s="319"/>
      <c r="D4" s="317">
        <v>11.5</v>
      </c>
      <c r="E4" s="317"/>
      <c r="F4" s="310"/>
      <c r="G4" s="310"/>
      <c r="H4" s="310"/>
      <c r="I4" s="310"/>
      <c r="J4" s="310"/>
      <c r="K4" s="310"/>
      <c r="L4" s="310"/>
      <c r="M4" s="310"/>
      <c r="N4" s="310"/>
      <c r="O4" s="311"/>
      <c r="P4" s="62"/>
      <c r="Q4" s="62"/>
      <c r="R4" s="62"/>
      <c r="S4" s="62"/>
      <c r="T4" s="62"/>
      <c r="U4" s="62"/>
      <c r="V4" s="62"/>
      <c r="W4" s="62"/>
      <c r="X4" s="62"/>
    </row>
    <row r="5" spans="2:24" ht="17.25" customHeight="1" thickBot="1">
      <c r="B5" s="137"/>
      <c r="C5" s="111"/>
      <c r="D5" s="323" t="s">
        <v>205</v>
      </c>
      <c r="E5" s="324"/>
      <c r="F5" s="324"/>
      <c r="G5" s="324"/>
      <c r="H5" s="324"/>
      <c r="I5" s="324"/>
      <c r="J5" s="324"/>
      <c r="K5" s="324"/>
      <c r="L5" s="325"/>
      <c r="M5" s="303" t="s">
        <v>206</v>
      </c>
      <c r="N5" s="304"/>
      <c r="O5" s="305"/>
      <c r="P5" s="62"/>
      <c r="Q5" s="62"/>
      <c r="R5" s="62"/>
      <c r="S5" s="62"/>
      <c r="T5" s="62"/>
      <c r="U5" s="62"/>
      <c r="V5" s="62"/>
      <c r="W5" s="62"/>
      <c r="X5" s="62"/>
    </row>
    <row r="6" spans="2:24" ht="20.25" customHeight="1" thickBot="1">
      <c r="B6" s="138"/>
      <c r="C6" s="112"/>
      <c r="D6" s="284" t="s">
        <v>207</v>
      </c>
      <c r="E6" s="285"/>
      <c r="F6" s="286"/>
      <c r="G6" s="296" t="s">
        <v>208</v>
      </c>
      <c r="H6" s="297"/>
      <c r="I6" s="298"/>
      <c r="J6" s="320" t="s">
        <v>209</v>
      </c>
      <c r="K6" s="321"/>
      <c r="L6" s="322"/>
      <c r="M6" s="306"/>
      <c r="N6" s="307"/>
      <c r="O6" s="308"/>
      <c r="P6" s="62"/>
      <c r="Q6" s="62"/>
      <c r="R6" s="62"/>
      <c r="S6" s="62"/>
      <c r="T6" s="62"/>
      <c r="U6" s="62"/>
      <c r="V6" s="62"/>
      <c r="W6" s="62"/>
      <c r="X6" s="62"/>
    </row>
    <row r="7" spans="2:24" ht="15.75" customHeight="1">
      <c r="B7" s="315" t="s">
        <v>2</v>
      </c>
      <c r="C7" s="316" t="s">
        <v>3</v>
      </c>
      <c r="D7" s="287" t="s">
        <v>210</v>
      </c>
      <c r="E7" s="288" t="s">
        <v>211</v>
      </c>
      <c r="F7" s="290" t="s">
        <v>212</v>
      </c>
      <c r="G7" s="292" t="s">
        <v>210</v>
      </c>
      <c r="H7" s="288" t="s">
        <v>211</v>
      </c>
      <c r="I7" s="294" t="s">
        <v>212</v>
      </c>
      <c r="J7" s="292" t="s">
        <v>210</v>
      </c>
      <c r="K7" s="288" t="s">
        <v>211</v>
      </c>
      <c r="L7" s="294" t="s">
        <v>212</v>
      </c>
      <c r="M7" s="293" t="s">
        <v>210</v>
      </c>
      <c r="N7" s="289" t="s">
        <v>211</v>
      </c>
      <c r="O7" s="291" t="s">
        <v>212</v>
      </c>
      <c r="P7" s="62"/>
      <c r="Q7" s="62"/>
      <c r="R7" s="62"/>
      <c r="S7" s="62"/>
      <c r="T7" s="62"/>
      <c r="U7" s="62"/>
      <c r="V7" s="62"/>
      <c r="W7" s="62"/>
      <c r="X7" s="62"/>
    </row>
    <row r="8" spans="2:24" ht="28.5" customHeight="1">
      <c r="B8" s="315"/>
      <c r="C8" s="316"/>
      <c r="D8" s="287"/>
      <c r="E8" s="289"/>
      <c r="F8" s="291"/>
      <c r="G8" s="293"/>
      <c r="H8" s="289"/>
      <c r="I8" s="295"/>
      <c r="J8" s="293"/>
      <c r="K8" s="289"/>
      <c r="L8" s="295"/>
      <c r="M8" s="287"/>
      <c r="N8" s="299"/>
      <c r="O8" s="302"/>
      <c r="P8" s="62"/>
      <c r="Q8" s="62"/>
      <c r="R8" s="62"/>
      <c r="S8" s="62"/>
      <c r="T8" s="62"/>
      <c r="U8" s="62"/>
      <c r="V8" s="62"/>
      <c r="W8" s="62"/>
      <c r="X8" s="62"/>
    </row>
    <row r="9" spans="2:24" ht="28.5">
      <c r="B9" s="139">
        <v>1</v>
      </c>
      <c r="C9" s="114" t="s">
        <v>213</v>
      </c>
      <c r="D9" s="116"/>
      <c r="E9" s="102"/>
      <c r="F9" s="117"/>
      <c r="G9" s="116">
        <v>1</v>
      </c>
      <c r="H9" s="106" t="s">
        <v>214</v>
      </c>
      <c r="I9" s="126">
        <v>5000000</v>
      </c>
      <c r="J9" s="116"/>
      <c r="K9" s="106"/>
      <c r="L9" s="126"/>
      <c r="M9" s="116">
        <v>1</v>
      </c>
      <c r="N9" s="106" t="s">
        <v>214</v>
      </c>
      <c r="O9" s="122">
        <v>5000000</v>
      </c>
      <c r="P9" s="62"/>
      <c r="Q9" s="62"/>
      <c r="R9" s="62"/>
      <c r="S9" s="62"/>
      <c r="T9" s="62"/>
      <c r="U9" s="62"/>
      <c r="V9" s="62"/>
      <c r="W9" s="62"/>
      <c r="X9" s="62"/>
    </row>
    <row r="10" spans="2:24" ht="30" customHeight="1">
      <c r="B10" s="139">
        <v>2</v>
      </c>
      <c r="C10" s="114" t="s">
        <v>215</v>
      </c>
      <c r="D10" s="116">
        <v>11.5</v>
      </c>
      <c r="E10" s="103">
        <v>4.5</v>
      </c>
      <c r="F10" s="118">
        <f>D3*E10*D10</f>
        <v>60030000</v>
      </c>
      <c r="G10" s="116">
        <v>11.5</v>
      </c>
      <c r="H10" s="103">
        <v>6</v>
      </c>
      <c r="I10" s="126">
        <f>D3*H10*G10</f>
        <v>80040000</v>
      </c>
      <c r="J10" s="116">
        <v>11.5</v>
      </c>
      <c r="K10" s="103">
        <v>3</v>
      </c>
      <c r="L10" s="126">
        <f>D3*K10*J10</f>
        <v>40020000</v>
      </c>
      <c r="M10" s="116">
        <v>11.5</v>
      </c>
      <c r="N10" s="131">
        <f>(E10+H10+K10)/3</f>
        <v>4.5</v>
      </c>
      <c r="O10" s="122">
        <f>((F10+I10+L10)/3)</f>
        <v>60030000</v>
      </c>
    </row>
    <row r="11" spans="2:24" ht="57.75" thickBot="1">
      <c r="B11" s="139">
        <v>3</v>
      </c>
      <c r="C11" s="114" t="s">
        <v>216</v>
      </c>
      <c r="D11" s="119">
        <v>2</v>
      </c>
      <c r="E11" s="120">
        <v>1</v>
      </c>
      <c r="F11" s="121">
        <f>D3*E11*D11</f>
        <v>2320000</v>
      </c>
      <c r="G11" s="123">
        <v>9</v>
      </c>
      <c r="H11" s="124">
        <v>1</v>
      </c>
      <c r="I11" s="127">
        <f>D3*H11*G11</f>
        <v>10440000</v>
      </c>
      <c r="J11" s="123">
        <v>8.5</v>
      </c>
      <c r="K11" s="124">
        <v>1</v>
      </c>
      <c r="L11" s="127">
        <f>D3*J11*K11</f>
        <v>9860000</v>
      </c>
      <c r="M11" s="123">
        <f>(D11+G11+J11)/3</f>
        <v>6.5</v>
      </c>
      <c r="N11" s="124">
        <v>1</v>
      </c>
      <c r="O11" s="125">
        <f>D3*M11</f>
        <v>7540000</v>
      </c>
    </row>
    <row r="12" spans="2:24">
      <c r="B12" s="140"/>
      <c r="C12" s="273" t="s">
        <v>217</v>
      </c>
      <c r="D12" s="274"/>
      <c r="E12" s="274"/>
      <c r="F12" s="115">
        <f>F10+F11</f>
        <v>62350000</v>
      </c>
      <c r="G12" s="108"/>
      <c r="H12" s="108"/>
      <c r="I12" s="115">
        <f>I9+I10+I11</f>
        <v>95480000</v>
      </c>
      <c r="J12" s="108"/>
      <c r="K12" s="108"/>
      <c r="L12" s="115">
        <f>L9+L10+L11</f>
        <v>49880000</v>
      </c>
      <c r="M12" s="128"/>
      <c r="N12" s="128"/>
      <c r="O12" s="141">
        <f>O9+O10+O11</f>
        <v>72570000</v>
      </c>
    </row>
    <row r="13" spans="2:24" ht="17.25" thickBot="1">
      <c r="B13" s="140"/>
      <c r="C13" s="274" t="s">
        <v>218</v>
      </c>
      <c r="D13" s="274"/>
      <c r="E13" s="274"/>
      <c r="F13" s="113">
        <f>F12*19%</f>
        <v>11846500</v>
      </c>
      <c r="G13" s="108"/>
      <c r="H13" s="108"/>
      <c r="I13" s="113">
        <f>I12*19%</f>
        <v>18141200</v>
      </c>
      <c r="J13" s="108"/>
      <c r="K13" s="108"/>
      <c r="L13" s="113">
        <f>L12*19%</f>
        <v>9477200</v>
      </c>
      <c r="M13" s="129"/>
      <c r="N13" s="129"/>
      <c r="O13" s="142">
        <f>O12*19%</f>
        <v>13788300</v>
      </c>
    </row>
    <row r="14" spans="2:24">
      <c r="B14" s="143"/>
      <c r="C14" s="280" t="s">
        <v>219</v>
      </c>
      <c r="D14" s="280"/>
      <c r="E14" s="280"/>
      <c r="F14" s="104">
        <f>F12+F13</f>
        <v>74196500</v>
      </c>
      <c r="G14" s="109"/>
      <c r="H14" s="109"/>
      <c r="I14" s="104">
        <f>I12+I13</f>
        <v>113621200</v>
      </c>
      <c r="J14" s="109"/>
      <c r="K14" s="109"/>
      <c r="L14" s="104">
        <f>L12+L13</f>
        <v>59357200</v>
      </c>
      <c r="M14" s="110"/>
      <c r="N14" s="110"/>
      <c r="O14" s="275">
        <f>O12+O13</f>
        <v>86358300</v>
      </c>
    </row>
    <row r="15" spans="2:24" ht="5.25" customHeight="1">
      <c r="B15" s="143"/>
      <c r="C15" s="107"/>
      <c r="D15" s="107"/>
      <c r="E15" s="107"/>
      <c r="F15" s="110"/>
      <c r="G15" s="109"/>
      <c r="H15" s="109"/>
      <c r="I15" s="110"/>
      <c r="J15" s="110"/>
      <c r="K15" s="110"/>
      <c r="L15" s="110"/>
      <c r="M15" s="110"/>
      <c r="N15" s="110"/>
      <c r="O15" s="276"/>
    </row>
    <row r="16" spans="2:24" ht="17.25" thickBot="1">
      <c r="B16" s="144"/>
      <c r="C16" s="278" t="s">
        <v>220</v>
      </c>
      <c r="D16" s="278"/>
      <c r="E16" s="278"/>
      <c r="F16" s="278"/>
      <c r="G16" s="278"/>
      <c r="H16" s="278"/>
      <c r="I16" s="278"/>
      <c r="J16" s="278"/>
      <c r="K16" s="278"/>
      <c r="L16" s="278"/>
      <c r="M16" s="278"/>
      <c r="N16" s="279"/>
      <c r="O16" s="277"/>
    </row>
    <row r="20" spans="5:5">
      <c r="E20" s="130"/>
    </row>
  </sheetData>
  <mergeCells count="32">
    <mergeCell ref="B2:O2"/>
    <mergeCell ref="F4:O4"/>
    <mergeCell ref="B7:B8"/>
    <mergeCell ref="C7:C8"/>
    <mergeCell ref="D4:E4"/>
    <mergeCell ref="B4:C4"/>
    <mergeCell ref="J6:L6"/>
    <mergeCell ref="J7:J8"/>
    <mergeCell ref="K7:K8"/>
    <mergeCell ref="L7:L8"/>
    <mergeCell ref="D5:L5"/>
    <mergeCell ref="B1:O1"/>
    <mergeCell ref="D6:F6"/>
    <mergeCell ref="D7:D8"/>
    <mergeCell ref="E7:E8"/>
    <mergeCell ref="F7:F8"/>
    <mergeCell ref="G7:G8"/>
    <mergeCell ref="H7:H8"/>
    <mergeCell ref="I7:I8"/>
    <mergeCell ref="G6:I6"/>
    <mergeCell ref="N7:N8"/>
    <mergeCell ref="B3:C3"/>
    <mergeCell ref="O7:O8"/>
    <mergeCell ref="M5:O6"/>
    <mergeCell ref="M7:M8"/>
    <mergeCell ref="D3:E3"/>
    <mergeCell ref="F3:O3"/>
    <mergeCell ref="C12:E12"/>
    <mergeCell ref="O14:O16"/>
    <mergeCell ref="C16:N16"/>
    <mergeCell ref="C14:E14"/>
    <mergeCell ref="C13:E13"/>
  </mergeCells>
  <printOptions horizontalCentered="1"/>
  <pageMargins left="0.84" right="0.25" top="1.135" bottom="0.75" header="0.3" footer="0.3"/>
  <pageSetup paperSize="9" scale="49" orientation="landscape" r:id="rId1"/>
  <ignoredErrors>
    <ignoredError sqref="F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nataa</dc:creator>
  <cp:keywords/>
  <dc:description/>
  <cp:lastModifiedBy>Laura Pantoja</cp:lastModifiedBy>
  <cp:revision/>
  <dcterms:created xsi:type="dcterms:W3CDTF">2022-12-14T14:05:44Z</dcterms:created>
  <dcterms:modified xsi:type="dcterms:W3CDTF">2023-06-30T22:37:13Z</dcterms:modified>
  <cp:category/>
  <cp:contentStatus/>
</cp:coreProperties>
</file>